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10-11-15-dop" sheetId="2" r:id="rId2"/>
    <sheet name="SO 10-11-10" sheetId="3" r:id="rId3"/>
    <sheet name="SO 10-11-11" sheetId="4" r:id="rId4"/>
    <sheet name="SO 10-11-12" sheetId="5" r:id="rId5"/>
    <sheet name="SO 10-11-13" sheetId="6" r:id="rId6"/>
    <sheet name="SO 10-11-14" sheetId="7" r:id="rId7"/>
    <sheet name="SO 10-11-15" sheetId="8" r:id="rId8"/>
    <sheet name="SO 98-98" sheetId="9" r:id="rId9"/>
    <sheet name="SO 90-90" sheetId="10" r:id="rId10"/>
  </sheets>
  <definedNames/>
  <calcPr/>
  <webPublishing/>
</workbook>
</file>

<file path=xl/sharedStrings.xml><?xml version="1.0" encoding="utf-8"?>
<sst xmlns="http://schemas.openxmlformats.org/spreadsheetml/2006/main" count="8022" uniqueCount="1165">
  <si>
    <t>Aspe</t>
  </si>
  <si>
    <t>Rekapitulace ceny</t>
  </si>
  <si>
    <t>S631600199</t>
  </si>
  <si>
    <t>Zvýšení stability skalních masivů na tratích Chotětov - Mladá Boleslav a Mladá Boleslav město</t>
  </si>
  <si>
    <t>ZŘ</t>
  </si>
  <si>
    <t>20230206</t>
  </si>
  <si>
    <t>Celková cena bez DPH:</t>
  </si>
  <si>
    <t>Celková cena s DPH:</t>
  </si>
  <si>
    <t>Objekt</t>
  </si>
  <si>
    <t>Popis</t>
  </si>
  <si>
    <t>Cena bez DPH</t>
  </si>
  <si>
    <t>DPH</t>
  </si>
  <si>
    <t>Cena s DPH</t>
  </si>
  <si>
    <t>Počet neoceněných položek</t>
  </si>
  <si>
    <t>D.2.1.1.0</t>
  </si>
  <si>
    <t>Železniční svršek</t>
  </si>
  <si>
    <t xml:space="preserve">  SO 10-11-15-dop</t>
  </si>
  <si>
    <t>Přeložení elektromotorického přestavníku výhybky v žst. Ml. Boleslav hl.n.</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</si>
  <si>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</si>
  <si>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</si>
  <si>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</si>
  <si>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</si>
  <si>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</si>
  <si>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</si>
  <si>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</si>
  <si>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</si>
  <si>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</si>
  <si>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</si>
  <si>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</si>
  <si>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</si>
  <si>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</si>
  <si>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</si>
  <si>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</si>
  <si>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</si>
  <si>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</si>
  <si>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</si>
  <si>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</si>
  <si>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</si>
  <si>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</si>
  <si>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</si>
  <si>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</si>
  <si>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</si>
  <si>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</si>
  <si>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</si>
  <si>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</si>
  <si>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10-11-15-dop</t>
  </si>
  <si>
    <t>SD</t>
  </si>
  <si>
    <t>000</t>
  </si>
  <si>
    <t>Doplněný souhrnný díl</t>
  </si>
  <si>
    <t>P</t>
  </si>
  <si>
    <t>1</t>
  </si>
  <si>
    <t>R5956122020</t>
  </si>
  <si>
    <t/>
  </si>
  <si>
    <t>Pražec dřevěný výhybkový dub skupina 4 2600x260x150</t>
  </si>
  <si>
    <t>KUS</t>
  </si>
  <si>
    <t>R-položka</t>
  </si>
  <si>
    <t>PP</t>
  </si>
  <si>
    <t>VV</t>
  </si>
  <si>
    <t>1=1.000 [A]  
Celkem: A=1.000 [B]</t>
  </si>
  <si>
    <t>TS</t>
  </si>
  <si>
    <t>Technická specifikace položky odpovídá příslušné cenové soustavě</t>
  </si>
  <si>
    <t>R5956122115</t>
  </si>
  <si>
    <t>Pražec dřevěný výhybkový dub skupina 4 4500x260x150</t>
  </si>
  <si>
    <t>R5958134075</t>
  </si>
  <si>
    <t>Součásti upevňovací vrtule R1(145)</t>
  </si>
  <si>
    <t>20=20.000 [A]  
Celkem: A=20.000 [B]</t>
  </si>
  <si>
    <t>4</t>
  </si>
  <si>
    <t>R5958134040</t>
  </si>
  <si>
    <t>Součásti upevňovací kroužek pružný dvojitý Fe 6</t>
  </si>
  <si>
    <t>5</t>
  </si>
  <si>
    <t>R5958173000</t>
  </si>
  <si>
    <t>Polyetylenové pásy v kotoučích</t>
  </si>
  <si>
    <t>M2</t>
  </si>
  <si>
    <t>5=5.000 [A]  
Celkem: A=5.000 [B]</t>
  </si>
  <si>
    <t>HSV</t>
  </si>
  <si>
    <t>Práce a dodávky HSV</t>
  </si>
  <si>
    <t>6</t>
  </si>
  <si>
    <t>R5906010030</t>
  </si>
  <si>
    <t>Ruční výměna pražce v KL zapuštěném pražec dřevěný výhybkový délky do 3 m. Poznámka: 1. V cenách jsou započteny náklady na ruční ojedinělou výměnu, de</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</si>
  <si>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</si>
  <si>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7</t>
  </si>
  <si>
    <t>R5906010050</t>
  </si>
  <si>
    <t>Ruční výměna pražce v KL zapuštěném pražec dřevěný výhybkový délky přes 4 do 5 m. Poznámka: 1. V cenách jsou započteny náklady na ruční ojedinělou vým</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</si>
  <si>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</si>
  <si>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8</t>
  </si>
  <si>
    <t>R5911309020</t>
  </si>
  <si>
    <t>Demontáž hákového závěru výhybky jednoduché jednozávěrové soustavy S49. Poznámka: 1. V cenách jsou započteny náklady na demontáž závěru a naložení na</t>
  </si>
  <si>
    <t>Demontáž hákového závěru výhybky jednoduché jednozávěrové soustavy S49. Poznámka: 1. V cenách jsou započteny náklady na demontáž závěru a naložení na dopravní prostředek.</t>
  </si>
  <si>
    <t>9</t>
  </si>
  <si>
    <t>R5911311020</t>
  </si>
  <si>
    <t>Montáž hákového závěru výhybky jednoduché jednozávěrové soustavy S49. Poznámka: 1. V cenách jsou započteny náklady na montáž a seřízení závěru, seříze</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</si>
  <si>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</si>
  <si>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10</t>
  </si>
  <si>
    <t>R5911313020</t>
  </si>
  <si>
    <t>Seřízení hákového závěru výhybky jednoduché jednozávěrové soustavy S49. Poznámka: 1. V cenách jsou započteny náklady na demontáž nebo montáž součástí,</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</si>
  <si>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</si>
  <si>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11</t>
  </si>
  <si>
    <t>R5911319020</t>
  </si>
  <si>
    <t>Výměna spojovací tyče hákového závěru výhybky jednoduché soustavy S49. Poznámka: 1. V cenách jsou započteny náklady na demontáž včetně závěru, případn</t>
  </si>
  <si>
    <t>Výměna spojovací tyče hákového závěru výhybky jednoduché soustavy S49.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</si>
  <si>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12</t>
  </si>
  <si>
    <t>R5911330020</t>
  </si>
  <si>
    <t>Výměna tažné tyče hákového závěru výhybky jednoduché soustavy S49. Poznámka: 1. V cenách jsou započteny náklady na demontáž včetně části závěru, úprav</t>
  </si>
  <si>
    <t>Výměna tažné tyče hákového závěru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</si>
  <si>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13</t>
  </si>
  <si>
    <t>R759057010</t>
  </si>
  <si>
    <t>Přeložení kabelů</t>
  </si>
  <si>
    <t>M</t>
  </si>
  <si>
    <t>15=15.000 [A]  
Celkem: A=15.000 [B]</t>
  </si>
  <si>
    <t>OST</t>
  </si>
  <si>
    <t>Ostatní</t>
  </si>
  <si>
    <t>14</t>
  </si>
  <si>
    <t>R7591115014</t>
  </si>
  <si>
    <t>Montáž mechanického přestavníku 7062 na straně stojanu - úplná montáž připevnovací soupravy, přestavníku, závorníku, ochranné skříně, přizpůsobení pra</t>
  </si>
  <si>
    <t>Montáž mechanického přestavníku 7062 na straně stojanu - úplná montáž připevnovací soupravy, přestavníku, závorníku, ochranné skříně, přizpůsobení pražců a odstranění štěrku, nátěr</t>
  </si>
  <si>
    <t>15</t>
  </si>
  <si>
    <t>R7591117010</t>
  </si>
  <si>
    <t>Demontáž mechanického přestavníku na straně stojanu</t>
  </si>
  <si>
    <t>16</t>
  </si>
  <si>
    <t>R9902100500</t>
  </si>
  <si>
    <t>Doprava obousměrná (např. dodávek z vlastních zásob zhotovitele nebo objednatele nebo výzisku) mechanizací o nosnosti přes 3,5 t sypanin (kameniva, pí</t>
  </si>
  <si>
    <t>T</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</si>
  <si>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</si>
  <si>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drobný materiál  
0.017=0.017 [A]  
Celkem: A=0.017 [B]</t>
  </si>
  <si>
    <t>17</t>
  </si>
  <si>
    <t>R9902200500</t>
  </si>
  <si>
    <t>Doprava obousměrná (např. dodávek z vlastních zásob zhotovitele nebo objednatele nebo výzisku) mechanizací o nosnosti přes 3,5 t objemnějšího kusového</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</si>
  <si>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</si>
  <si>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dřevěné pražce  
0.265=0.265 [A]  
Celkem: A=0.265 [B]</t>
  </si>
  <si>
    <t>18</t>
  </si>
  <si>
    <t>R9909000300</t>
  </si>
  <si>
    <t>907</t>
  </si>
  <si>
    <t>Poplatek za likvidaci odpadů kontaminovaných - dřevěných kolejnicových podpor, 17 02 04 Sklo, plasty a dřevo obsahující nebezpečné látky nebo nebezpeč</t>
  </si>
  <si>
    <t>Evidenční položka. Neoceňovat v objektu SO/PS, položka se oceňuje pouze v objektu SO 90-90.  Mezideponie: žst. Ml. Boleslav hl.n.    
Projektem předpokládaná skládka: Benátky nad Jizerou</t>
  </si>
  <si>
    <t>0.265=0.265 [A]  
Celkem: A=0.265 [B]</t>
  </si>
  <si>
    <t>Položka obsahuje:    
1.veškeré poplatky provozovateli skládky, recyklační linky nebo jiného zařízení na zpracování nebo likvidaci odpadů související s převzetím, uložením, zpracováním, nebo likvidací odpadu.    
2. náklady spojené s dopravou odpadu z místa stavby na místo převzetí provozovatelem skládky, recyklační linky nebo jiného zařízení na zpracování nebo likvidaci odpadů.    
3. náklady spojené s vyložením a manipulací s materiálem v místě skládky.    
Položka neobsahuje:    
1. náklady spojené s naložením a manipulací s materiálem.    
Způsob měření:    
-měrná jednotka, nejčastěji Tuna, určující množství odpadu vytříděného v souladu se zákonem č. 541/2020 Sb., o nakládání s odpady, v platném znění.</t>
  </si>
  <si>
    <t>D.2.1.1.1</t>
  </si>
  <si>
    <t>Železniční spodek</t>
  </si>
  <si>
    <t xml:space="preserve">  SO 10-11-10</t>
  </si>
  <si>
    <t>Sanace skalního zářezu v km 65,250–65,350</t>
  </si>
  <si>
    <t>SO 10-11-10</t>
  </si>
  <si>
    <t>01</t>
  </si>
  <si>
    <t>Přípravné práce</t>
  </si>
  <si>
    <t>012103000</t>
  </si>
  <si>
    <t>Geodetické práce před výstavbou</t>
  </si>
  <si>
    <t>BOD</t>
  </si>
  <si>
    <t>CS ÚRS 2023 01</t>
  </si>
  <si>
    <t>Vytyčení bodů obvodu staveniště.</t>
  </si>
  <si>
    <t>14 dle koordinační situace=14.000 [A]</t>
  </si>
  <si>
    <t>460010023</t>
  </si>
  <si>
    <t>Vytyčení trasy vedení kabelového (podzemního) ve volném terénu</t>
  </si>
  <si>
    <t>KM</t>
  </si>
  <si>
    <t>kabel SEE přípojky Stránov  
0.145 odečteno elektronicky=0.145 [A]  
kabel SSZT  
0.145 odečteno elektronicky=0.145 [B]  
kabel SSZT - ČD Telematika  
0.145 odečteno elektronicky=0.145 [C]  
Celkem: A+B+C=0.435 [D]</t>
  </si>
  <si>
    <t>213141112</t>
  </si>
  <si>
    <t>Zřízení vrstvy z geotextilie filtrační, separační, odvodňovací, ochranné, výztužné nebo protierozní v rovině nebo ve sklonu do 1:5, šířky přes 3 do 6</t>
  </si>
  <si>
    <t>Dočasné ochranné opatření kolejových štěrků (zahrnuje i nutné opravy během prací).</t>
  </si>
  <si>
    <t>142*(2+2+2) délka SO x (suma šířek pásů vpravo, uprostřed a vlevo koleje)=852.000 [A]</t>
  </si>
  <si>
    <t>69311088</t>
  </si>
  <si>
    <t>geotextilie netkaná separační, ochranná, filtrační, drenážní PES 500g/m2</t>
  </si>
  <si>
    <t>viz předchozí položku</t>
  </si>
  <si>
    <t>113311121</t>
  </si>
  <si>
    <t>Odstranění geosyntetik s uložením na vzdálenost do 20 m nebo naložením na dopravní prostředek geotextilie</t>
  </si>
  <si>
    <t>155211112</t>
  </si>
  <si>
    <t>Očištění skalních ploch horolezeckou technikou odstranění vegetace včetně stažení k zemi, odklizení na hromady na vzdálenost do 50 m nebo na naložení</t>
  </si>
  <si>
    <t>Očištění skalních ploch horolezeckou technikou odstranění vegetace včetně stažení k zemi, odklizení na hromady na vzdálenost do 50 m nebo na naložení na dopravní prostředek keřů a stromů do průměru 10 cm</t>
  </si>
  <si>
    <t>V rozsahu dle dendrologického průzkumu na levé straně zářezu:  
1060*0.5 plocha odečtená z 3D modelu x procentuální podíl zakrytí vegetací=530.000 [A]  
V rozsahu dle dendrologického průzkumu na pravé straně zářezu:  
840*0.5 plocha odečtená z 3D modelu x procentuální podíl zakrytí vegetací=420.000 [B]  
Celkem: A+B=950.000 [C]</t>
  </si>
  <si>
    <t>112155311</t>
  </si>
  <si>
    <t>Štěpkování s naložením na dopravní prostředek a odvozem do 20 km keřového porostu středně hustého</t>
  </si>
  <si>
    <t>vč. rozptýlení štěpky v místě</t>
  </si>
  <si>
    <t>112151111</t>
  </si>
  <si>
    <t>Pokácení stromu směrové v celku s odřezáním kmene a s odvětvením průměru kmene přes 100 do 200 mm</t>
  </si>
  <si>
    <t>dle dendrologického průzkumu</t>
  </si>
  <si>
    <t>112151112</t>
  </si>
  <si>
    <t>Pokácení stromu směrové v celku s odřezáním kmene a s odvětvením průměru kmene přes 200 do 300 mm</t>
  </si>
  <si>
    <t>112151113</t>
  </si>
  <si>
    <t>Pokácení stromu směrové v celku s odřezáním kmene a s odvětvením průměru kmene přes 300 do 400 mm</t>
  </si>
  <si>
    <t>112151115</t>
  </si>
  <si>
    <t>Pokácení stromu směrové v celku s odřezáním kmene a s odvětvením průměru kmene přes 500 do 600 mm</t>
  </si>
  <si>
    <t>112155115</t>
  </si>
  <si>
    <t>Štěpkování s naložením na dopravní prostředek a odvozem do 20 km stromků a větví v zapojeném porostu, průměru kmene do 300 mm</t>
  </si>
  <si>
    <t>14+23 součet kategorií=37.000 [A]</t>
  </si>
  <si>
    <t>112155121</t>
  </si>
  <si>
    <t>Štěpkování s naložením na dopravní prostředek a odvozem do 20 km stromků a větví v zapojeném porostu, průměru kmene přes 300 do 500 mm</t>
  </si>
  <si>
    <t>dle pol. 10</t>
  </si>
  <si>
    <t>112155125</t>
  </si>
  <si>
    <t>Štěpkování s naložením na dopravní prostředek a odvozem do 20 km stromků a větví v zapojeném porostu, průměru kmene přes 500 do 700 mm</t>
  </si>
  <si>
    <t>dle pol.11</t>
  </si>
  <si>
    <t>941111121</t>
  </si>
  <si>
    <t>Montáž lešení řadového trubkového lehkého pracovního s podlahami s provozním zatížením tř. 3 do 200 kg/m2 šířky tř. W09 přes 0,9 do 1,2 m, výšky do 10</t>
  </si>
  <si>
    <t>podezdívky</t>
  </si>
  <si>
    <t>3*(2*2) počet míst použití lešení x (plocha lešení)=12.000 [A]</t>
  </si>
  <si>
    <t>941111221</t>
  </si>
  <si>
    <t>Montáž lešení řadového trubkového lehkého pracovního s podlahami s provozním zatížením tř. 3 do 200 kg/m2 Příplatek za první a každý další den použití</t>
  </si>
  <si>
    <t>Montáž lešení řadového trubkového lehkého pracovního s podlahami s provozním zatížením tř. 3 do 200 kg/m2 Příplatek za první a každý další den použití lešení k ceně -1121</t>
  </si>
  <si>
    <t>12*10 plocha lešení x počet dní dle HMG =120.000 [A]</t>
  </si>
  <si>
    <t>Podezdívky. Technická specifikace položky odpovídá příslušné cenové soustavě.</t>
  </si>
  <si>
    <t>941111821</t>
  </si>
  <si>
    <t>Demontáž lešení řadového trubkového lehkého pracovního s podlahami s provozním zatížením tř. 3 do 200 kg/m2 šířky tř. W09 přes 0,9 do 1,2 m, výšky do</t>
  </si>
  <si>
    <t>Demontáž lešení řadového trubkového lehkého pracovního s podlahami s provozním zatížením tř. 3 do 200 kg/m2 šířky tř. W09 přes 0,9 do 1,2 m, výšky do 10 m</t>
  </si>
  <si>
    <t>dle pol. 15</t>
  </si>
  <si>
    <t>02</t>
  </si>
  <si>
    <t>Zemní práce</t>
  </si>
  <si>
    <t>155211122</t>
  </si>
  <si>
    <t>Očištění skalních ploch horolezeckou technikou očištění ručními nástroji motykami, páčidly</t>
  </si>
  <si>
    <t>M3</t>
  </si>
  <si>
    <t>760*0.02 odečteno z 3D modelu; plocha x očekávaná průměrná mocnost čištění=15.200 [A]</t>
  </si>
  <si>
    <t>19</t>
  </si>
  <si>
    <t>155211311</t>
  </si>
  <si>
    <t>Odtěžení nestabilních hornin ze skalních stěn horolezeckou technikou s přehozením na vzdálenost do 3 m nebo s naložením na dopravní prostředek s použi</t>
  </si>
  <si>
    <t>Odtěžení nestabilních hornin ze skalních stěn horolezeckou technikou s přehozením na vzdálenost do 3 m nebo s naložením na dopravní prostředek s použitím pneumatického nářadí</t>
  </si>
  <si>
    <t>0.5*0.5*0.5 rozměry bloku měřené v terénu; blok v km 65,274=0.125 [A]  
0.8*0.5*0.3 rozměry bloku měřené v terénu; blok v km 65,303=0.120 [B]  
(1*0.5*0.5)*2 (rozměry bloku měřené v terénu) x počet ks; bloky v km 65,308=0.500 [C]  
0.4*0.4*1 rozměry bloku měřené v terénu; blok v km 65,315=0.160 [D]  
(0.5*0.5*1)*3 (rozměry bloku měřené v terénu) x počet ks; bloky v km 65,335=0.750 [E]  
2.5*1*0.5 rozměry bloku měřené v terénu; blok v km 65,370=1.250 [F]  
40*(0.3*0.3*0.1) počet trnů x (rozměry a hloubka kapsy); zapuštění trnů pod úroveň líce stěny=0.360 [G]  
Celkem: A+B+C+D+E+F+G=3.265 [H]</t>
  </si>
  <si>
    <t>20</t>
  </si>
  <si>
    <t>155211313</t>
  </si>
  <si>
    <t>Odtěžení nestabilních hornin ze skalních stěn horolezeckou technikou s přehozením na vzdálenost do 3 m nebo s naložením na dopravní prostředek hydraul</t>
  </si>
  <si>
    <t>Odtěžení nestabilních hornin ze skalních stěn horolezeckou technikou s přehozením na vzdálenost do 3 m nebo s naložením na dopravní prostředek hydraulickými klíny</t>
  </si>
  <si>
    <t>0.5*1*2 rozměry bloku měřené v terénu; blok v km 65,335=1.000 [A]  
2.52 chybějící kámen pro zdivo - bude natěžen z bloku v km 65,360-365 na pravé straně=2.520 [B]  
Celkem: A+B=3.520 [C]</t>
  </si>
  <si>
    <t>21</t>
  </si>
  <si>
    <t>122112512</t>
  </si>
  <si>
    <t>Odkopávky a prokopávky pro spodní stavbu železnic ručně zapažených i nezapažených objemu do 10 m3 v hornině třídy těžitelnosti I skupiny 1 a 2 nesoudr</t>
  </si>
  <si>
    <t>(0.5*1)*(2+1+7+2) (plocha výkopu pro založení větších ploch stříkaných betonů a vyzdívek)x(délky úseků vlevo)=6.000 [A]  
(0.5*1)*(1+3+1+4+9) (plocha výkopu pro založení větších ploch stříkaných betonů a vyzdívek)x(délky úseků vpravo)=9.000 [B]  
Mezisoučet: A+B=15.000 [C]  
13.12*0.3 30% z objemu betonu; spad ze stříkaného betonu=3.936 [D]  
3.141*0.3 plocha pročištění vtoku do propustku x mocnost; km 65,262=0.942 [E]  
Celkem: A+B+D+E=19.878 [F]</t>
  </si>
  <si>
    <t>22</t>
  </si>
  <si>
    <t>171111105</t>
  </si>
  <si>
    <t>Uložení sypanin do násypů ručně s rozprostřením sypaniny ve vrstvách a s hrubým urovnáním zhutněných z hornin nesoudržných kamenitých</t>
  </si>
  <si>
    <t>zpětný zásyp jam</t>
  </si>
  <si>
    <t>viz mezisoučet v předchozí položce</t>
  </si>
  <si>
    <t>23</t>
  </si>
  <si>
    <t>122152501</t>
  </si>
  <si>
    <t>Odkopávky a prokopávky nezapažené pro spodní stavbu železnic strojně v hornině třídy těžitelnosti I skupiny 1 a 2 do 100 m3</t>
  </si>
  <si>
    <t>levá strana  
((1.5*1.5)/2)*1.5 (plocha profilu akumulace) x délka; km 65,270=1.688 [A]  
((1*1)/2)*2 (plocha profilu akumulace) x délka; km 65,345=1.000 [B]  
((1.5*1.9)/2)*2.5 (plocha profilu akumulace) x délka; km 65,355=3.563 [C]  
Mezisoučet: A+B+C=6.251 [D]  
pravá strana  
((1.2*1.5)/2)*2 (plocha profilu akumulace) x délka; km 65,338=1.800 [E]  
((1*0.7)/2)*0.5 (plocha profilu akumulace) x délka; km 65,350=0.175 [F]  
((0.8*0.8)/2)*1.5 (plocha profilu akumulace) x délka; km 65,355=0.480 [G]  
Mezisoučet: E+F+G=2.455 [H]  
Celkem: A+B+C+E+F+G=8.706 [I]</t>
  </si>
  <si>
    <t>24</t>
  </si>
  <si>
    <t>122152508</t>
  </si>
  <si>
    <t>Odkopávky a prokopávky nezapažené pro spodní stavbu železnic strojně v hornině třídy těžitelnosti I skupiny 1 a 2 Příplatek k cenám za ztížení při rek</t>
  </si>
  <si>
    <t>Odkopávky a prokopávky nezapažené pro spodní stavbu železnic strojně v hornině třídy těžitelnosti I skupiny 1 a 2 Příplatek k cenám za ztížení při rekonstrukcích</t>
  </si>
  <si>
    <t>25</t>
  </si>
  <si>
    <t>155211241</t>
  </si>
  <si>
    <t>Vyčištění trhlin nebo dutin ve skalní stěně prováděné horolezeckou technikou při šířce dutin do 200 mm, hloubky do 1000 mm</t>
  </si>
  <si>
    <t>levá strana  
2*0.2*0.3délka x šířka x hloubka; km 65,265=0.120 [A]  
2.7*0.1*0.3délka x šířka x hloubka; km 65,283=0.081 [B]  
0.5*0.15*0.3délka x šířka x hloubka; km 65,305=0.023 [C]  
4*0.15*0.3délka x šířka x hloubka; km 65,317=0.180 [D]  
4*0.1*0.3délka x šířka x hloubka; km 65,330=0.120 [E]  
4*0.2*0.3délka x šířka x hloubka; km 65,330=0.240 [F]  
Mezisoučet: A+B+C+D+E+F=0.764 [G]  
pravá strana  
2*0.2*0.3 délka x šířka x hloubka; km 65,315=0.120 [H]  
2.2*0.2*0.3délka x šířka x hloubka; km 65,328=0.132 [I]  
1.5*0.2*0.3 délka x šířka x hloubka; km 65,360=0.090 [J]  
Mezisoučet: H+I+J=0.342 [K]  
Celkem: A+B+C+D+E+F+H+I+J=1.106 [L]</t>
  </si>
  <si>
    <t>26</t>
  </si>
  <si>
    <t>155211251</t>
  </si>
  <si>
    <t>Vyčištění trhlin nebo dutin ve skalní stěně prováděné horolezeckou technikou při šířce dutin do 400 mm, hloubky do 1000 mm</t>
  </si>
  <si>
    <t>levá strana  
2.7*0.25*0.3délka x šířka x hloubka; km 65,275=0.203 [A]  
4*0.25*0.3délka x šířka x hloubka; km 65,300=0.300 [B]  
5*0.4*0.3délka x šířka x hloubka; km 65,345=0.600 [C]  
Mezisoučet: A+B+C=1.103 [D]  
pravá strana  
1*0.4*0.3délka x šířka x hloubka; km 65,290=0.120 [E]  
Celkem: A+B+C+E=1.223 [F]</t>
  </si>
  <si>
    <t>27</t>
  </si>
  <si>
    <t>155211261</t>
  </si>
  <si>
    <t>Vyčištění trhlin nebo dutin ve skalní stěně prováděné horolezeckou technikou při šířce dutin přes 400 mm, hloubky do 1 000 mm</t>
  </si>
  <si>
    <t>levá strana  
4*0.4*0.3délka x šířka x hloubka; km 65,355=0.480 [A]  
Mezisoučet: A=0.480 [B]  
pravá strana  
3*1*0.3délka x šířka x hloubka; km 65,310=0.900 [C]  
2.5*0.8*0.3délka x šířka x hloubka; km 65,350=0.600 [D]  
((0.8*0.8)/2)*4 (plocha) x délka; km 65,355=1.280 [E]  
Mezisoučet: C+D+E=2.780 [F]  
Celkem: A+C+D+E=3.260 [G]</t>
  </si>
  <si>
    <t>28</t>
  </si>
  <si>
    <t>112251101</t>
  </si>
  <si>
    <t>Odstranění pařezů strojně s jejich vykopáním, vytrháním nebo odstřelením průměru přes 100 do 300 mm</t>
  </si>
  <si>
    <t>levá strana  
1 určeno projektantem; počet ks; km 65,265=1.000 [A]  
2 určeno projektantem; počet ks; km 65,275=2.000 [B]  
3 určeno projektantem; počet ks; km 65,300=3.000 [C]  
1 určeno projektantem; počet ks; km 65,305=1.000 [D]  
3 určeno projektantem; počet ks; km 65,327=3.000 [E]  
2 určeno projektantem; počet ks; km 65,355=2.000 [F]  
Mezisoučet: A+B+C+D+E+F=12.000 [G]  
pravá strana  
1 určeno projektantem; počet ks; km 65,315=1.000 [H]  
1 určeno projektantem; počet ks; km 65,335=1.000 [I]  
2 určeno projektantem; počet ks; km 65,343=2.000 [J]  
1 určeno projektantem; počet ks; km 65,348=1.000 [K]  
Celkem: A+B+C+D+E+F+H+I+J+K=17.000 [L]</t>
  </si>
  <si>
    <t>29</t>
  </si>
  <si>
    <t>112251102</t>
  </si>
  <si>
    <t>Odstranění pařezů strojně s jejich vykopáním, vytrháním nebo odstřelením průměru přes 300 do 500 mm</t>
  </si>
  <si>
    <t>pravá strana  
1 určeno projektantem; počet ks; km 65,305=1.000 [A]  
1 určeno projektantem; počet ks; km 65,330=1.000 [B]  
Celkem: A+B=2.000 [C]</t>
  </si>
  <si>
    <t>30</t>
  </si>
  <si>
    <t>175151201</t>
  </si>
  <si>
    <t>Obsypání objektů nad přilehlým původním terénem strojně sypaninou z vhodných hornin třídy těžitelnosti I a II, skupiny 1 až 4 nebo materiálem uloženým</t>
  </si>
  <si>
    <t>Obsypání objektů nad přilehlým původním terénem strojně sypaninou z vhodných hornin třídy těžitelnosti I a II, skupiny 1 až 4 nebo materiálem uloženým ve vzdálenosti do 3 m od vnějšího kraje objektu pro jakoukoliv míru zhutnění bez prohození sypaniny</t>
  </si>
  <si>
    <t>1.5*1 plocha řezu x šířka dutiny k zásypu; km 65,310=1.500 [A]  
1.5*2 plocha řezu x šířka dutiny k zásypu; km 65,338=3.000 [B]  
0.3*0.8 plocha řezu x šířka dutiny k zásypu; km 65,350=0.240 [C]  
Celkem: A+B+C=4.740 [D]</t>
  </si>
  <si>
    <t>31</t>
  </si>
  <si>
    <t>182211121</t>
  </si>
  <si>
    <t>Svahování trvalých svahů do projektovaných profilů ručně s potřebným přemístěním výkopku při svahování násypů v jakékoliv hornině</t>
  </si>
  <si>
    <t>1.5 plocha zpětného zásypu; km 65,310=1.500 [A]  
3 plocha zpětného zásypu; km 65,338=3.000 [B]  
Celkem: A+B=4.500 [C]</t>
  </si>
  <si>
    <t>32</t>
  </si>
  <si>
    <t>167151101</t>
  </si>
  <si>
    <t>Nakládání, skládání a překládání neulehlého výkopku nebo sypaniny strojně nakládání, množství do 100 m3, z horniny třídy těžitelnosti I, skupiny 1 až</t>
  </si>
  <si>
    <t>8.706 rubanina z odkopání akumulací opadů=8.706 [A]  
15.2 rubanina z očištění=15.200 [B]  
3.936 spad ze stříkaného betonu=3.936 [C]  
0.942 vyčištění vtoku do propustku=0.942 [D]  
1.106+1.223+3.260 suma objemu rubaniny z čištění trhlin=5.589 [E]  
-4.740 zpětný zásyp za výplně zdivem=-4.740 [F]  
Celkem: A+B+C+D+E+F=29.633 [G]</t>
  </si>
  <si>
    <t>33</t>
  </si>
  <si>
    <t>167151102</t>
  </si>
  <si>
    <t>Nakládání, skládání a překládání neulehlého výkopku nebo sypaniny strojně nakládání, množství do 100 m3, z horniny třídy těžitelnosti II, skupiny 4 a</t>
  </si>
  <si>
    <t>3.265 rubanina z odtěžení hornin=3.265 [A]</t>
  </si>
  <si>
    <t>34</t>
  </si>
  <si>
    <t>997241528</t>
  </si>
  <si>
    <t>Doprava vybouraných hmot, konstrukcí nebo suti nakládání nebo překládání vybouraných hmot nebo konstrukcí</t>
  </si>
  <si>
    <t>17*0.04 počet ks x průměrná hmotnost pařezu do 300 mm=0.680 [A]  
2*0.06 počet ks x průměrná hmotnost pařezu do 500 mm=0.120 [B]  
Celkem: A+B=0.800 [C]</t>
  </si>
  <si>
    <t>naložení pařezů na mezideponii. Technická specifikace položky odpovídá příslušné cenové soustavě</t>
  </si>
  <si>
    <t>35</t>
  </si>
  <si>
    <t>R0151111</t>
  </si>
  <si>
    <t>901</t>
  </si>
  <si>
    <t>Poplatky za likvidace odpadů nekontaminovaných - 17 05 04 zeminy a kamení - I.třída těžitelnosti včetně dopravy</t>
  </si>
  <si>
    <t>[bez vazby na CS]</t>
  </si>
  <si>
    <t>Evidenční položka. Neoceňovat v objektu SO/PS, položka se oceňuje pouze v objektu SO 90-90. Mezideponie: žst. Chotětov    
Projektem předpokládaná skládka: rekultivace Obruby</t>
  </si>
  <si>
    <t>29.633*1.8 objem x obj.hmotnost=53.339 [A]</t>
  </si>
  <si>
    <t>36</t>
  </si>
  <si>
    <t>R0151121</t>
  </si>
  <si>
    <t>902</t>
  </si>
  <si>
    <t>Poplatky za likvidace odpadů nekontaminovaných - 17 05 04 zeminy a kamení - II.třída těžitelnosti včetně dopravy</t>
  </si>
  <si>
    <t>Evidenční položka. Neoceňovat v objektu SO/PS, položka se oceňuje pouze v objektu SO 90-90.  Mezideponie: žst. Chotětov    
Projektem předpokládaná skládka: rekultivace Obruby</t>
  </si>
  <si>
    <t>3.265*2 objem x obj.hmotnost=6.530 [A]</t>
  </si>
  <si>
    <t>37</t>
  </si>
  <si>
    <t>R0153111</t>
  </si>
  <si>
    <t>903</t>
  </si>
  <si>
    <t>Poplatky za likvidace odpadů nekontaminovaných - 20 03 07 objemný odpad - včetně dopravy</t>
  </si>
  <si>
    <t>Evidenční položka. Neoceňovat v objektu SO/PS, položka se oceňuje pouze v objektu SO 90-90.  Mezideponie: žst. Chotětov    
Projektem předpokládaná skládka: Benátky nad Jizerou</t>
  </si>
  <si>
    <t>0.61 odstraněné pařezy=0.610 [A]</t>
  </si>
  <si>
    <t>03</t>
  </si>
  <si>
    <t>Technická sanační opatření</t>
  </si>
  <si>
    <t>38</t>
  </si>
  <si>
    <t>155211521</t>
  </si>
  <si>
    <t>Sanace trhlin a dutin skalní stěny prováděná horolezeckou technikou aktivovanou cementovou maltou nebo suspensí hloubkovým spárováním šířka dutin přes</t>
  </si>
  <si>
    <t>Sanace trhlin a dutin skalní stěny prováděná horolezeckou technikou aktivovanou cementovou maltou nebo suspensí hloubkovým spárováním šířka dutin přes 30 do 50 mm, hloubka do 150 mm</t>
  </si>
  <si>
    <t>levá strana  
4*5 počet trhlin x délka; určeno projektantem; km 65,340=20.000 [A]  
pravá strana  
2*9 určeno projektantem; km 65,300=18.000 [B]  
2*4 určeno projektantem; km 65,330=8.000 [C]  
3*10určeno projektantem; km 65,340=30.000 [D]  
Celkem: A+B+C+D=76.000 [E]</t>
  </si>
  <si>
    <t>spárování. Technická specifikace položky odpovídá příslušné cenové soustavě</t>
  </si>
  <si>
    <t>39</t>
  </si>
  <si>
    <t>24551511</t>
  </si>
  <si>
    <t>penetrace podkladní na vodní bázi zvyšující přilnavost</t>
  </si>
  <si>
    <t>KG</t>
  </si>
  <si>
    <t>75*0,05 délka trhlin x koeficient spotřeby; určeno projektantem =3.750 [A]</t>
  </si>
  <si>
    <t>40</t>
  </si>
  <si>
    <t>985564212</t>
  </si>
  <si>
    <t>Kotvičky pro výztuž stříkaného betonu z betonářské oceli do chemické malty, hloubky kotvení do 200 mm, průměru přes 6 do 8 mm</t>
  </si>
  <si>
    <t>76/0.5 délka spárovaných trhlin / délka na 1 ks=152.000 [A]</t>
  </si>
  <si>
    <t>41</t>
  </si>
  <si>
    <t>985675111</t>
  </si>
  <si>
    <t>Bednění ztužujících věnců zřízení</t>
  </si>
  <si>
    <t>7*0.3 délka x výška; pomocné bednění pro zdvižený okraj SB v km 65,360 - 365=2.100 [A]  
2+0.7+4 suma délek základů=6.700 [B]  
Celkem: A+B=8.800 [C]</t>
  </si>
  <si>
    <t>42</t>
  </si>
  <si>
    <t>985675121</t>
  </si>
  <si>
    <t>Bednění ztužujících věnců odstranění</t>
  </si>
  <si>
    <t>podezdívky.  Technická specifikace položky odpovídá příslušné cenové soustavě</t>
  </si>
  <si>
    <t>43</t>
  </si>
  <si>
    <t>274311125</t>
  </si>
  <si>
    <t>Základové konstrukce z betonu prostého pasy, prahy, věnce a ostruhy ve výkopu nebo na hlavách pilot C 16/20</t>
  </si>
  <si>
    <t>(0.2*0.5)*2 (plocha základu) x délka; km 65,310=0.200 [A]  
(0.2*0.5)*0.7 (plocha základu) x délka; km 65,350=0.070 [B]  
(0.2*0.5)*4 (plocha základu) x délka; km 65,354=0.400 [C]  
Celkem: A+B+C=0.670 [D]</t>
  </si>
  <si>
    <t>44</t>
  </si>
  <si>
    <t>985222111</t>
  </si>
  <si>
    <t>Sbírání a třídění kamene nebo cihel ručně ze suti s očištěním kamene</t>
  </si>
  <si>
    <t>(5.280/3)*2 dvě třetiny objemu zdiva=3.520 [A]</t>
  </si>
  <si>
    <t>45</t>
  </si>
  <si>
    <t>311213113</t>
  </si>
  <si>
    <t>Zdivo nadzákladové z lomového kamene štípaného nebo ručně vybíraného na maltu z nepravidelných kamenů objemu 1 kusu kamene do 0,02 m3, šířka spáry pře</t>
  </si>
  <si>
    <t>Zdivo nadzákladové z lomového kamene štípaného nebo ručně vybíraného na maltu z nepravidelných kamenů objemu 1 kusu kamene do 0,02 m3, šířka spáry přes 10 do 20 mm</t>
  </si>
  <si>
    <t>pravá strana  
1*2*0.5 šířka x výška x mocnost; vyzdívka v km 65,310=1.000 [A]  
2*2*0.5 šířka x výška x mocnost; vyzdívka v km 65,338=2.000 [B]  
0.8*2.5*0.5 šířka x výška x mocnost; vyzdívka v km 65,350=1.000 [C]  
((0.8*0.8)/2)*4 (plocha řezu) x délka; vyzdívka v km 65,355=1.280 [D]  
Celkem: A+B+C+D=5.280 [E]</t>
  </si>
  <si>
    <t>46</t>
  </si>
  <si>
    <t>985564124</t>
  </si>
  <si>
    <t>Kotvičky pro výztuž stříkaného betonu z betonářské oceli do cementové malty, hloubky kotvení přes 200 do 400 mm, průměru přes 10 do 16 mm</t>
  </si>
  <si>
    <t>4*2*4 počet vyzdívek x počet okrajů zdiva x počet kotviček na každý kraj=32.000 [A]</t>
  </si>
  <si>
    <t>47</t>
  </si>
  <si>
    <t>622631011</t>
  </si>
  <si>
    <t>Spárování vnějších ploch pohledového zdiva z tvárnic nebo kamene, spárovací maltou stěn</t>
  </si>
  <si>
    <t>1*2 šířka x výška; vyzdívka v km 65,310=2.000 [A]  
2*2 šířka x výška; vyzdívka v km 65,338=4.000 [B]  
0.8*2.5 šířka x výška; vyzdívka v km 65,350=2.000 [C]  
((0.8*0.8)/2)*4 profil x délka; vyzdívka v km 65,355=1.280 [D]  
Celkem: A+B+C+D=9.280 [E]</t>
  </si>
  <si>
    <t>48</t>
  </si>
  <si>
    <t>985131111</t>
  </si>
  <si>
    <t>Očištění ploch stěn, rubu kleneb a podlah tlakovou vodou</t>
  </si>
  <si>
    <t>viz pol. 52</t>
  </si>
  <si>
    <t>stříkaný beton.  Technická specifikace položky odpovídá příslušné cenové soustavě</t>
  </si>
  <si>
    <t>49</t>
  </si>
  <si>
    <t>153210101</t>
  </si>
  <si>
    <t>Prodloužení odvodňovacích prostupů při zřizování stříkaného betonu s úpravou výtoku a vyčištěním starého prostupu délka prodloužení do 400 mm</t>
  </si>
  <si>
    <t>22/2 délka betonu / interval vývodů; odkrytá poloha=11.000 [A]  
levá strana  
1 počet ks; km 65,265=1.000 [B]  
1 počet ks; km 65,268=1.000 [C]  
1 počet ks; km 65,275=1.000 [D]  
1 počet ks; km 65,300=1.000 [E]  
1 počet ks; km 65,330=1.000 [F]  
1 počet ks; km 65,345=1.000 [G]  
1 počet ks; km 65,350=1.000 [H]  
1 počet ks; km 65,355=1.000 [I]  
1 počet ks; km 65,356=1.000 [J]  
3 počet ks; km 65,360=3.000 [K]  
1 počet ks; km 65,370=1.000 [L]  
Mezisoučet: A+B+C+D+E+F+G+H+I+J+K+L=24.000 [M]  
pravá strana  
1 počet ks; km 65,290=1.000 [N]  
1 počet ks; km 65,315=1.000 [O]  
1 počet ks; km 65,328=1.000 [P]  
1 počet ks; km 65,360=1.000 [Q]  
Mezisoučet: N+O+P+Q=4.000 [R]  
Celkem: A+B+C+D+E+F+G+H+I+J+K+L+N+O+P+Q=28.000 [S]</t>
  </si>
  <si>
    <t>50</t>
  </si>
  <si>
    <t>28610002</t>
  </si>
  <si>
    <t>trubka tlaková hrdlovaná vodovodní PVC dl 6m DN 100</t>
  </si>
  <si>
    <t>28*0.5 počet ks odvodnění x délka trubky=14.000 [A]</t>
  </si>
  <si>
    <t>Technická specifikace položky odpovídá příslušné cenové soustavě.</t>
  </si>
  <si>
    <t>51</t>
  </si>
  <si>
    <t>R919724122</t>
  </si>
  <si>
    <t>Drenážní geosyntetikum s tuhým jádrem laminované geotextilií oboustranně, horolezeckým způsobem</t>
  </si>
  <si>
    <t>pro stříkaný beton</t>
  </si>
  <si>
    <t>28*0.3*3 počet ks odvodnění x šířka sendviče x průměrná délka sendviče=25.200 [A]</t>
  </si>
  <si>
    <t>krycí GTX 200 g/m2, jádro z georohože 490 g/m2    
1. V cenách jsou započteny i náklady na položení a dodání drenážního geosyntetika včetně přesahů.</t>
  </si>
  <si>
    <t>52</t>
  </si>
  <si>
    <t>R153211004</t>
  </si>
  <si>
    <t>Zřízení stříkaného betonu skalních a poloskalních ploch průměrné tloušťky přes 150 do 200 mm, horolezeckým způsobem</t>
  </si>
  <si>
    <t>levá strana  
2*0.2 délka x šířka; km 65,265=0.400 [A]  
(2.5*2)+(2*0.5) (délka x šířka)+(plocha pod úrovní terénu); km 65,268=6.000 [B]  
2.7*0.25 délka x šířka; km 65,275=0.675 [C]  
2.7*0.1 délka x šířka; km 65,283=0.270 [D]  
4*0.25 délka x šířka; km 65,300=1.000 [E]  
0.5*0.15 délka x šířka; km 65,305=0.075 [F]  
4*0.15 délka x šířka; km 65,317=0.600 [G]  
4*0.1 délka x šířka; km 65,330=0.400 [H]  
4*0.2 délka x šířka; km 65,330=0.800 [I]  
(5*0.4)+(0.4*0.5) (délka x šířka)+(plocha pod úrovní terénu); km 65,345=2.200 [J]  
2*0.5 délka x šířka; km 65,350=1.000 [K]  
4*0.4 délka x šířka; km 65,355=1.600 [L]  
3*1 délka x šířka; km 65,356=3.000 [M]  
(6*4)+(5*0.5) (délka x šířka) + (plocha pod úrovní terénu); km 65,360=26.500 [N]  
(2*2)+(2*0.5) (délka x šířka)+(plocha pod úrovní terénu); km 65,370=5.000 [O]  
Mezisoučet: A+B+C+D+E+F+G+H+I+J+K+L+M+N+O=49.520 [P]  
pravá strana  
(1*0.4)+(0.4*0.5) (délka x šířka)+(plocha pod úrovní terénu); km 65,290=0.600 [Q]  
2*0.2 délka x šířka; km 65,315=0.400 [R]  
2.2*0.2 délka x šířka; km 65,328=0.440 [S]  
1.5*0.2 délka x šířka; km 65,360=0.300 [T]  
8*0.2 délka x výška; km 65,365=1.600 [U]  
Mezisoučet: Q+R+S+T+U=3.340 [V]  
Celkem: A+B+C+D+E+F+G+H+I+J+K+L+M+N+O+Q+R+S+T+U=52.860 [W]</t>
  </si>
  <si>
    <t>1. Vcenách jsou započteny i náklady na použití stroje určeného kestrojnímu omítání.    
2. V cenách nejsou započteny náklady na:    
a) betonovou směs; tyto náklady se oceňují ve specifikaci,    
b) popř. nutnou úpravu plochy před zhotovením nástřiku zbetonu,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t>
  </si>
  <si>
    <t>53</t>
  </si>
  <si>
    <t>58932908</t>
  </si>
  <si>
    <t>beton C 20/25 X0 XC2 kamenivo frakce 0/8</t>
  </si>
  <si>
    <t>52.860*0.2*1.3 plocha x hloubka x navýšení o spad=13.744 [A]</t>
  </si>
  <si>
    <t>54</t>
  </si>
  <si>
    <t>985564223</t>
  </si>
  <si>
    <t>Kotvičky pro výztuž stříkaného betonu z betonářské oceli do chemické malty, hloubky kotvení přes 200 do 400 mm, průměru do 10 mm</t>
  </si>
  <si>
    <t>52.86*3+0.62 plocha betonu x počet kotviček na m2+zaokrouhlení=159.200 [A]</t>
  </si>
  <si>
    <t>1. Vcenách jsou započteny i náklady na:    
a) rozměření, vyvrtání otvoru a opotřebení vrtného materiálu,    
b) případné vyčištění otvoru (vyfoukáním otvoru),    
c) vyplnění otvorů maltou a osazení a dodání kotev.</t>
  </si>
  <si>
    <t>55</t>
  </si>
  <si>
    <t>R153273122</t>
  </si>
  <si>
    <t>Výztuž stříkaného betonu ze svařovaných sítí skalních a poloskalních ploch dvouvrstvých, průměru drátu přes 4 do 6 mm, horolezeckým způsobem</t>
  </si>
  <si>
    <t>KARI 100 x 100 mm / 6 mm</t>
  </si>
  <si>
    <t>56</t>
  </si>
  <si>
    <t>155212112</t>
  </si>
  <si>
    <t>Vrty do skalních stěn prováděné horolezeckou technikou hloubky do 5 m přenosnými vrtacími kladivy průměru do 56 mm, v hornině tř. I a II</t>
  </si>
  <si>
    <t>(11+2)*3 suma počtu trnů na obou stranách x délka vrtu=39.000 [A]</t>
  </si>
  <si>
    <t>57</t>
  </si>
  <si>
    <t>155213112</t>
  </si>
  <si>
    <t>Trny z oceli prováděné horolezeckou technikou bez oka z celozávitové oceli pro uchycení sítí zainjektované cementovou maltou délky do 3 m, průměru pře</t>
  </si>
  <si>
    <t>Trny z oceli prováděné horolezeckou technikou bez oka z celozávitové oceli pro uchycení sítí zainjektované cementovou maltou délky do 3 m, průměru přes 20 do 26 mm</t>
  </si>
  <si>
    <t>kotvení bloků:  
levá strana (prm. 22 mm, S670H, podložka 200 x 200 mm)  
3 počet; d=3 m; km 65,275=3.000 [A]  
6 počet; d=1,5 m; km 65,280=6.000 [B]  
2 počet; d=1,5 m; km 65,293=2.000 [C]  
10 počet; d=1,5 m; km 65,305=10.000 [D]  
2 počet; d=1,5 m; km 65,328=2.000 [E]  
2 počet; d=1,5 m; km 65,333=2.000 [F]  
2 počet; d=1,5 m; km 65,337=2.000 [G]  
Mezisoučet: A+B+C+D+E+F+G=27.000 [H]  
pravá strana (prm. 22 mm, S670H, podložka 200 x 200 mm)  
8 počet; d=3 m; km 65,300=8.000 [I]  
2 počet; d=3 m; km 65,330=2.000 [J]  
3 počet; d=1,5 m; km 65,335=3.000 [K]  
Mezisoučet: I+J+K=13.000 [L]  
Stříkané betony:  
levá strana (prm. 22 mm, S670H, d=3 m, podložka 150 x 150 mm)  
6/6.25+1.04 plocha betonu / plocha na 1 trn+zaokrouhlení; km 65,268=2.000 [M]  
2.2/6.25+1.648 plocha betonu / plocha na 1 trn+zaokrouhlení; km 65,345=2.000 [N]  
26.5/6.25+0.76 plocha betonu / plocha na 1 trn+zaokrouhlení; km 65,360=5.000 [O]  
5/6.25+1.2plocha betonu / plocha na 1 trn+zaokrouhlení; km 65,370=2.000 [P]  
Mezisoučet: M+N+O+P=11.000 [Q]  
pravá strana  
0.6/6.25+1.904 plocha betonu / plocha na 1 trn+zaokrouhlení; km 65,290=2.000 [R]  
Celkem: A+B+C+D+E+F+G+I+J+K+M+N+O+P+R=53.000 [S]</t>
  </si>
  <si>
    <t>58</t>
  </si>
  <si>
    <t>69311304</t>
  </si>
  <si>
    <t>PE síťovinový rukáv, průměr 65 mm, s protažením materiálu min. 30 %.</t>
  </si>
  <si>
    <t>79.5 metráž vrtů=79.500 [A]</t>
  </si>
  <si>
    <t>Opatření proti úniku směsi z vrtu do rozevřených diskontinuit pro trny přikotvení bloků.</t>
  </si>
  <si>
    <t>59</t>
  </si>
  <si>
    <t>28616004</t>
  </si>
  <si>
    <t>injekční hadička HDPE 15 mm, vnitřní průměr min. 6 mm.</t>
  </si>
  <si>
    <t>přikotvení bloků</t>
  </si>
  <si>
    <t>60</t>
  </si>
  <si>
    <t>63171295</t>
  </si>
  <si>
    <t>vymezovací rozpěrka průměr vrtu 76 mm / průměr tyče 22 mm</t>
  </si>
  <si>
    <t>40*2 počet trnů x počet rozpěrek na trn=80.000 [A]</t>
  </si>
  <si>
    <t>61</t>
  </si>
  <si>
    <t>155212332</t>
  </si>
  <si>
    <t>Vrty do skalních stěn prováděné horolezeckou technikou hloubky do 5 m průběžným sacím vrtáním průměru přes 56 do 93 mm úklonu přes 45°, v hornině tř.</t>
  </si>
  <si>
    <t>(3+2+8)*3 (suma kusů) x délka vrtů; vrty délky 3 m=39.000 [A]  
(6+2+10+2+2+2+3)*1.5 (suma kusů) x délka vrtů; vrty délky 1,5 m=40.500 [B]  
Celkem: A+B=79.500 [C]</t>
  </si>
  <si>
    <t>přikotvení bloků. Technická specifikace položky odpovídá příslušné cenové soustavě.</t>
  </si>
  <si>
    <t>62</t>
  </si>
  <si>
    <t>789122152</t>
  </si>
  <si>
    <t>Úpravy povrchů pod nátěry ocelových konstrukcí třídy II odstranění rzi a nečistot pomocí ručního nářadí stupeň přípravy St 2, stupeň zrezivění C</t>
  </si>
  <si>
    <t>((3.14*0.022*0.3)+(0.2*0.2*2))*40 plocha vyčnívající části trnu + plocha podložky x počet trnů; kotvící trny=4.029 [A]</t>
  </si>
  <si>
    <t>dílensky. Technická specifikace položky odpovídá příslušné cenové soustavě.</t>
  </si>
  <si>
    <t>63</t>
  </si>
  <si>
    <t>789322210</t>
  </si>
  <si>
    <t>Zhotovení nátěru ocelových konstrukcí třídy II dvousložkového základního, tloušťky do 40 µm</t>
  </si>
  <si>
    <t>64</t>
  </si>
  <si>
    <t>24675305</t>
  </si>
  <si>
    <t>hmota nátěrová PUR základní rozpouštědlová univerzální</t>
  </si>
  <si>
    <t>4.029/9 plocha nátěrů / plocha nátěru z 1 kg barvy=0.448 [A]  
A * 1.15Koeficient množství=0.515 [B]</t>
  </si>
  <si>
    <t>započteno ztratné 15%. Technická specifikace položky odpovídá příslušné cenové soustavě.</t>
  </si>
  <si>
    <t>65</t>
  </si>
  <si>
    <t>789322215</t>
  </si>
  <si>
    <t>Zhotovení nátěru ocelových konstrukcí třídy II dvousložkového mezivrstvy, tloušťky do 40 µm</t>
  </si>
  <si>
    <t>((3.14*0.022*0.3)+(0.2*0.2*2))*40 plocha vyčnívající části trnu + plocha podložky x počet trnů; kotevní trny=4.029 [A]</t>
  </si>
  <si>
    <t>66</t>
  </si>
  <si>
    <t>789322220</t>
  </si>
  <si>
    <t>Zhotovení nátěru ocelových konstrukcí třídy II dvousložkového krycího (vrchního), tloušťky do 40 µm</t>
  </si>
  <si>
    <t>67</t>
  </si>
  <si>
    <t>24675310</t>
  </si>
  <si>
    <t>hmota nátěrová PUR krycí rozpouštědlová (email)</t>
  </si>
  <si>
    <t>(4.029/9)*2 (plocha nátěrů / plocha nátěru z 1 kg barvy) x počet nátěrů (mezinátěr a vrchní nátěr)=0.895 [A]  
A * 1.15Koeficient množství=1.029 [B]</t>
  </si>
  <si>
    <t>započteno ztratné 15 %, černý odstín. Technická specifikace položky odpovídá příslušné cenové soustavě.</t>
  </si>
  <si>
    <t>68</t>
  </si>
  <si>
    <t>998004011</t>
  </si>
  <si>
    <t>Přesun hmot pro injektování, mikropiloty nebo kotvy</t>
  </si>
  <si>
    <t>sumární hmotnost položek HSV</t>
  </si>
  <si>
    <t>04</t>
  </si>
  <si>
    <t>Dokončovací práce</t>
  </si>
  <si>
    <t>69</t>
  </si>
  <si>
    <t>938909331</t>
  </si>
  <si>
    <t>Čištění vozovek metením bláta, prachu nebo hlinitého nánosu s odklizením na hromady na vzdálenost do 20 m nebo naložením na dopravní prostředek ručně</t>
  </si>
  <si>
    <t>Čištění vozovek metením bláta, prachu nebo hlinitého nánosu s odklizením na hromady na vzdálenost do 20 m nebo naložením na dopravní prostředek ručně povrchu podkladu nebo krytu betonového nebo živičného</t>
  </si>
  <si>
    <t>1767/5 dle koordinační situace; plocha / počet stavebních objektů=353.400 [A]</t>
  </si>
  <si>
    <t>úklid mezideponie v žst. Chotětov. Technická specifikace položky odpovídá příslušné cenové soustavě.</t>
  </si>
  <si>
    <t xml:space="preserve">  SO 10-11-11</t>
  </si>
  <si>
    <t>Sanace skalního zářezu v km 65,400–65,575</t>
  </si>
  <si>
    <t>SO 10-11-11</t>
  </si>
  <si>
    <t>16 dle koordinační situace=16.000 [A]</t>
  </si>
  <si>
    <t>Vytyčení bodů obvodu staveniště. Technická specifikace položky odpovídá příslušné cenové soustavě.</t>
  </si>
  <si>
    <t>kabel SEE přípojky Stránov  
0.180 odečteno elektronicky=0.180 [A]  
kabel SSZT  
0.180 odečteno elektronicky=0.180 [B]  
kabel SSZT - ČD Telematika  
0.180 odečteno elektronicky=0.180 [C]  
Celkem: A+B+C=0.540 [D]</t>
  </si>
  <si>
    <t>170*(2+2+2) délka SO x (suma šířek pásů vpravo, uprostřed a vlevo koleje)=1 020.000 [A]</t>
  </si>
  <si>
    <t>Dočasné ochranné opatření kolejových štěrků (zahrnuje i nutné opravy během prací). Technická specifikace položky odpovídá příslušné cenové soustavě.</t>
  </si>
  <si>
    <t>V rozsahu dle dendrologického průzkumu na levé straně zářezu:  
1530*0.6 plocha odečtená z 3D modelu x procentuální podíl zakrytí vegetací=918.000 [A]  
V rozsahu dle dendrologického průzkumu na pravé straně zářezu:  
1010*0.5 plocha odečtená z 3D modelu x procentuální podíl zakrytí vegetací=505.000 [B]  
Celkem: A+B=1 423.000 [C]</t>
  </si>
  <si>
    <t>vč. rozptýlení štěpky v místě. Technická specifikace položky odpovídá příslušné cenové soustavě.</t>
  </si>
  <si>
    <t>112151114</t>
  </si>
  <si>
    <t>Pokácení stromu směrové v celku s odřezáním kmene a s odvětvením průměru kmene přes 400 do 500 mm</t>
  </si>
  <si>
    <t>112151116</t>
  </si>
  <si>
    <t>Pokácení stromu směrové v celku s odřezáním kmene a s odvětvením průměru kmene přes 600 do 700 mm</t>
  </si>
  <si>
    <t>4+6 součet kategorií=10.000 [A]</t>
  </si>
  <si>
    <t>9+12 součet kategorií=21.000 [A]</t>
  </si>
  <si>
    <t>3+1 součet kategorií=4.000 [A]</t>
  </si>
  <si>
    <t>1420*0.03 odečteno z 3D modelu; plocha x očekávaná průměrná mocnost čištění=42.600 [A]</t>
  </si>
  <si>
    <t>1.5*0.5*2 rozměry bloku měřené v terénu; blok v km 65,477=1.500 [A]  
(2.3*0.8*0.6)+(0.6*0.6*0.8) rozměry bloků měřené v terénu; bloky v km 65,510=1.392 [B]  
(3*1.6*1)+(3*2*1) rozměry bloků měřené v terénu; bloky v km 65,530=10.800 [C]  
1.5*0.5*0.3 rozměry bloku měřené v terénu; blok v km 65,540=0.225 [D]  
0.5*1*0.3 rozměry bloku měřené v terénu; blok v km 65,560=0.150 [E]  
4.5*3*0.5 rozměry bloku měřené v terénu; blok v km 65,570=6.750 [F]  
35*(0.3*0.3*0.1) počet trnů x (rozměry a hloubka kapsy); zapuštění trnů pod úroveň líce stěny=0.315 [G]  
Celkem: A+B+C+D+E+F+G=21.132 [H]</t>
  </si>
  <si>
    <t>(3.5*1.4*0.8)*2 rozměry bloků měřené v terénu x počet ks; bloky v km 65,535=7.840 [A]</t>
  </si>
  <si>
    <t>(0.5*1)*(8+3+3+4.5+8.5+6) (plocha výkopu pro založení větších ploch stříkaných betonů a vyzdívek)x(délky úseků vlevo)=16.500 [A]  
(0.5*1)*38 (plocha výkopu pro založení větších ploch vyzdívek) x délka úseku vpravo=19.000 [B]  
Mezisoučet: A+B=35.500 [C]  
43.355*0.3 30% z objemu betonu; spad ze stříkaného betonu=13.007 [D]  
Celkem: A+B+D=48.507 [E]</t>
  </si>
  <si>
    <t>levá strana  
((1*1.5)/2)*1 (plocha profilu akumulace) x délka; km 65,460=0.750 [A]  
((7*3)/2)*2 (plocha profilu akumulace) x délka; km 65,515=21.000 [B]  
Celkem: A+B=21.750 [C]</t>
  </si>
  <si>
    <t>levá strana  
5*0.1*0.3délka x šířka x hloubka; km 65,493=0.150 [A]  
5*0.2*0.3délka x šířka x hloubka; km 65,500=0.300 [B]  
5*0.2*0.3délka x šířka x hloubka; km 65,505=0.300 [C]  
5*0.1*0.3 délka x šířka x hloubka; km 65,540=0.150 [D]  
(5*0.1*0.3)*6 (délka x šířka x hloubka)x počet trhlin; km 65,545-550=0.900 [E]  
Celkem: A+B+C+D+E=1.800 [F]</t>
  </si>
  <si>
    <t>levá strana  
5*0.3*0.3délka x šířka x hloubka; km 65,475=0.450 [A]</t>
  </si>
  <si>
    <t>levá strana  
3.5*0.5*0.3délka x šířka x hloubka; km 65,438=0.525 [A]</t>
  </si>
  <si>
    <t>112211251</t>
  </si>
  <si>
    <t>Odstranění pařezu ručně na svahu přes 1:2 do 1:1 o průměru pařezu na řezné ploše přes 100 do 200 mm</t>
  </si>
  <si>
    <t>horolezeckým způsobem</t>
  </si>
  <si>
    <t>levá strana  
170*1 délka x počet pařezů na metr; určeno projektantem=170.000 [A]</t>
  </si>
  <si>
    <t>1.5*2plocha řezu x šířka dutiny k zásypu; km 65,470=3.000 [A]</t>
  </si>
  <si>
    <t>podezdívky. Technická specifikace položky odpovídá příslušné cenové soustavě.</t>
  </si>
  <si>
    <t>1.5 plocha zpětného zásypu; km 65,470=1.500 [A]</t>
  </si>
  <si>
    <t>21.75 rubanina z odkopání akumulací opadů=21.750 [A]  
42.6 rubanina z očištění=42.600 [B]  
13.007 spad ze stříkaného betonu=13.007 [C]  
1.8+0.45+0.525 suma objemu rubaniny z čištění trhlin=2.775 [D]  
-3 zpětný zásyp za výplně zdivem=-3.000 [E]  
Celkem: A+B+C+D+E=77.132 [F]</t>
  </si>
  <si>
    <t>21.132 rubanina z odtěžení hornin=21.132 [A]  
7.840-6.333 nevyužitý zbytek hornin z odtěžení klínem=1.507 [B]  
Celkem: A+B=22.639 [C]</t>
  </si>
  <si>
    <t>170*0.03 počet ks x průměrná hmotnost pařezu do 200 mm=5.100 [A]</t>
  </si>
  <si>
    <t>naložení pařezů na mezideponii. Technická specifikace položky odpovídá příslušné cenové soustavě.</t>
  </si>
  <si>
    <t>Evidenční položka. Neoceňovat v objektu SO/PS, položka se oceňuje pouze v objektu SO 90-90.    
Mezideponie: žst. Chotětov    
Projektem předpokládaná skládka: rekultivace Obruby</t>
  </si>
  <si>
    <t>77.132*1.8 objem x obj.hmotnost=138.838 [A]</t>
  </si>
  <si>
    <t>22.639*2 objem x obj.hmotnost=45.278 [A]</t>
  </si>
  <si>
    <t>Evidenční položka. Neoceňovat v objektu SO/PS, položka se oceňuje pouze v objektu SO 90-90. Mezideponie: žst. Chotětov    
Projektem předpokládaná skládka: Benátky nad Jizerou</t>
  </si>
  <si>
    <t>5.1 odstraněné pařezy=5.100 [A]</t>
  </si>
  <si>
    <t>(8+6+7)*0.3 délka x výška; pomocné bednění pro zdvižený okraj SB v km 65,450, km 65,460 a km 65,415=6.300 [A]  
38 délka základu vyzdívky=38.000 [B]  
Celkem: A+B=44.300 [C]</t>
  </si>
  <si>
    <t>(0.2*0.5)*38 (plocha průřezu základu) x délka; km 65,465 - 65,503=3.800 [A]</t>
  </si>
  <si>
    <t>(9.5/3)*2 dvě třetiny objemu zdiva=6.333 [A]</t>
  </si>
  <si>
    <t>pravá strana  
38*((0.5*1)/2) délka x (průměrná plocha řezu); vyzdívka paty v km 65,465 - 65,503=9.500 [A]</t>
  </si>
  <si>
    <t>38*2 délka vyzdívky x počet kotviček na metr vyzdívky=76.000 [A]</t>
  </si>
  <si>
    <t>38*1 délka x průměrná výška; vyzdívka v km 65,465 - 65,503=38.000 [A]</t>
  </si>
  <si>
    <t>viz pol. 47</t>
  </si>
  <si>
    <t>stříkaný beton. Technická specifikace položky odpovídá příslušné cenové soustavě</t>
  </si>
  <si>
    <t>22/2 délka betonu / interval vývodů; odkrytá poloha=11.000 [A]  
levá strana  
1 počet ks; km 65,435=1.000 [B]  
2 počet ks; km 65,438=2.000 [C]  
3 počet ks; km 65,440=3.000 [D]  
2 počet ks; km 65,450=2.000 [E]  
2 počet ks; km 65,460=2.000 [F]  
1 počet ks; km 65,475=1.000 [G]  
2 počet ks; km 65,495=2.000 [H]  
1 počet ks; km 65,500=1.000 [I]  
3 počet ks; km 65,504=3.000 [J]  
1 počet ks; km 65,505=1.000 [K]  
2 počet ks; km 65,515=2.000 [L]  
2 počet ks; km 65,550=2.000 [M]  
Celkem: A+B+C+D+E+F+G+H+I+J+K+L+M=33.000 [N]</t>
  </si>
  <si>
    <t>33*0.5 počet ks odvodnění x průměrná délka trubky=16,500 [A]</t>
  </si>
  <si>
    <t>33*0.3*5 počet ks odvodnění x průměrná šířka sendviče x průměrná délka sendviče=49.500 [A]</t>
  </si>
  <si>
    <t>stříkaný beton    
krycí GTX 200 g/m2, jádro z georohože 490 g/m2    
1. V cenách jsou započteny i náklady na položení a dodání drenážního geosyntetika včetně přesahů.</t>
  </si>
  <si>
    <t>levá strana  
1*3.5 délka x výška; km 65,435=3.500 [A]  
3.5*0.5 délka x šířka; km 65,438=1.750 [B]  
(8*1.5)+(8*0.5) (délka x výška)+(plocha pod úrovní terénu); km 65,440=16.000 [C]  
(3*4)+(3*0.5) (délka x výška)+(plocha pod úrovní terénu); km 65,450=13.500 [D]  
(5.5*7)+(3*0.5) (délka x výška)+(plocha pod úrovní terénu); km 65,460=40.000 [E]  
5*0.3 délka x šířka; km 65,475=1.500 [F]  
5*0.1 délka x šířka; km 65,493=0.500 [G]  
(4.5*2)+(4.5*0.5) (délka x výška)+(plocha pod úrovní terénu); km 65,495=11.250 [H]  
5*0.2 délka x šířka; km 65,500=1.000 [I]  
(8.5*3)+(8.5*0.5) (délka x výška)+(plocha pod úrovní terénu); km 65,504=29.750 [J]  
5*0.2délka x šířka; km 65,505=1.000 [K]  
(6*5)+(6*0.5) (délka x výška)+(plocha pod úrovní terénu); km 65,515=33.000 [L]  
5*0.1 délka x šířka; km 65,540=0.500 [M]  
(5*0.1)*6 (délka x šířka)x počet trhlin; km 65,545-550=3.000 [N]  
3.5*3 délka x výška; km 65,550=10.500 [O]  
Celkem: A+B+C+D+E+F+G+H+I+J+K+L+M+N+O=166.750 [P]</t>
  </si>
  <si>
    <t>166.750*0.2*1.3 plocha x hloubka x navýšení o spad=43.355 [A]</t>
  </si>
  <si>
    <t>166.75*3-0.25 plocha betonu x počet kotviček na m2+zaokrouhlení=500.000 [A]</t>
  </si>
  <si>
    <t>26*3 počet trnů fixace SB x délka vrtu; stříkané betony=78.000 [A]  
214*1.5 počet trnů sítí x délka vrtu; síťování skalních stěn=321.000 [B]  
Celkem: A+B=399.000 [C]</t>
  </si>
  <si>
    <t>kotvení bloků:  
levá strana (prm. 22 mm, S670H, podložka 200 x 200 mm)  
4 počet; d=1,5 m; km 65,493=4.000 [A]  
3 počet; d=1,5 m; km 65,510=3.000 [B]  
8 počet; d=3 m; km 65,515=8.000 [C]  
10 počet; d=1,5 m; rezerva pro nepředvídané bloky=10.000 [D]  
10 počet; d=3 m; rezerva pro nepředvídané bloky=10.000 [E]  
Mezisoučet: A+B+C+D+E=35.000 [F]  
Stříkané betony:  
levá strana (prm. 22 mm, S670H, d=3 m, podložka 150 x 150 mm)  
16/6.25+0.440 plocha betonu / plocha na 1 trn+zaokrouhlení; km 65,440=3.000 [G]  
13.5/6.25+0.840 plocha betonu / plocha na 1 trn+zaokrouhlení; km 65,450=3.000 [H]  
40/6.25+0.6 plocha betonu / plocha na 1 trn+zaokrouhlení; km 65,460=7.000 [I]  
4.5/6.25+1.28 plocha betonu / plocha na 1 trn+zaokrouhlení; km 65,495=2.000 [J]  
29.75/6.25+0.24 plocha betonu / plocha na 1 trn+zaokrouhlení; km 65,504=5.000 [K]  
33/6.25+0.72 plocha betonu / plocha na 1 trn+zaokrouhlení; km 65,515=6.000 [L]  
Mezisoučet: G+H+I+J+K+L=26.000 [M]  
Celkem: A+B+C+D+E+G+H+I+J+K+L=61.000 [N]</t>
  </si>
  <si>
    <t>35*2 počet trnů x počet rozpěrek na trn=70.000 [A]</t>
  </si>
  <si>
    <t>(8+10)*3 (suma kusů) x délka vrtů; vrty délky 3 m=54.000 [A]  
(4+3+10)*1.5 (suma kusů) x délka vrtů; vrty délky 1,5 m=25.500 [B]  
Celkem: A+B=79.500 [C]</t>
  </si>
  <si>
    <t>přikotvení bloků. Technická specifikace položky odpovídá příslušné cenové soustavě</t>
  </si>
  <si>
    <t>155214111</t>
  </si>
  <si>
    <t>Síťování skalních stěn prováděné horolezeckou technikou montáž pásů ocelové sítě</t>
  </si>
  <si>
    <t>780 odečteno z 3D modelu; překrytí sítěmi=780.000 [A]</t>
  </si>
  <si>
    <t>31319110</t>
  </si>
  <si>
    <t>síť na skálu s oky 60x80mm drát D 2,2mm povrch galfan 50x2m</t>
  </si>
  <si>
    <t>780*1.2=1014.000 [A]</t>
  </si>
  <si>
    <t>Započteno ztratné 20% na záplaty, přehyby a prostřih. Technická specifikace položky odpovídá příslušné cenové soustavě</t>
  </si>
  <si>
    <t>155214112</t>
  </si>
  <si>
    <t>Síťování skalních stěn prováděné horolezeckou technikou montáž pásů geomříže</t>
  </si>
  <si>
    <t>780*0.6 60 % plochy sítí; překrytí protierozní georohoží=468.000 [A]</t>
  </si>
  <si>
    <t>69321121</t>
  </si>
  <si>
    <t>georohož protierozní</t>
  </si>
  <si>
    <t>468*1.1=514.800 [A]</t>
  </si>
  <si>
    <t>Započteno 10% ztratné na prostřih.    
min. 490 g/m2. Technická specifikace položky odpovídá příslušné cenové soustavě</t>
  </si>
  <si>
    <t>155213212</t>
  </si>
  <si>
    <t>Trny z oceli prováděné horolezeckou technikou bez oka z celozávitové oceli pro uchycení sítí upnuté lepicími ampulemi délky do 1,5 m, průměru přes 20</t>
  </si>
  <si>
    <t>780/6.25+6+0.2výměra sítí/plocha na 1 trn+trny na okraj sítě+zaokrouhlení; trny do plochy sítě, d = 1,5 m=131.000 [A]  
160/2+3 délka spodního okraje sítě/ interval trnů+trny na okraj úseků; trny na spodní okraj sítě, d = 1,5 m=83.000 [B]  
Celkem: A+B=214.000 [C]</t>
  </si>
  <si>
    <t>CKT S670H, prm. 22 mm, d=1,5 m, vč. podložky 150 x 150 mm a matice. Technická specifikace položky odpovídá příslušné cenové soustavě</t>
  </si>
  <si>
    <t>155213611</t>
  </si>
  <si>
    <t>Trny z injekčních zavrtávacích tyčí prováděné horolezeckou technikou zainjektované cementovou maltou průměru 32 mm včetně vrtů přenosnými vrtacími kla</t>
  </si>
  <si>
    <t>Trny z injekčních zavrtávacích tyčí prováděné horolezeckou technikou zainjektované cementovou maltou průměru 32 mm včetně vrtů přenosnými vrtacími kladivy na ztracenou korunku průměru 51 mm, délky do 2 m</t>
  </si>
  <si>
    <t>170/2+3 délka horní hrany / interval trnů+ trny na ukončení úseků; trny na horním okraji sítě, d = 2 m=88.000 [A]</t>
  </si>
  <si>
    <t>prm. 32 mm, 280 kN na mezi kluzu, vč. matice a podložky 150 x 150 mm. Technická specifikace položky odpovídá příslušné cenové soustavě</t>
  </si>
  <si>
    <t>155214211</t>
  </si>
  <si>
    <t>Síťování skalních stěn prováděné horolezeckou technikou montáž ocelového lana pro uchycení sítě průměru do 10 mm</t>
  </si>
  <si>
    <t>170 délka sítí při horním okraji; odečteno elektronicky=170.000 [A]  
170 délka sítí při dolním okraji; odečteno elektronicky=170.000 [B]  
5*6 délka svislého kraje sítě x počet okrajů; odečteno elektronicky=30.000 [C]  
Celkem: A+B+C=370.000 [D]</t>
  </si>
  <si>
    <t>R52107</t>
  </si>
  <si>
    <t>lano ocelové šestipramenné AlZn pokovení 6x19 drátů D 10,0mm</t>
  </si>
  <si>
    <t>370*1.2=444.000 [A]</t>
  </si>
  <si>
    <t>Započteno ztratné 20% na prostřih a smyčky. Technická specifikace položky odpovídá příslušné cenové soustavě,</t>
  </si>
  <si>
    <t>((3.14*0.022*0.3)+(0.2*0.2*2))*35 plocha vyčnívající části trnu + plocha podložky x počet trnů; kotvící trny=3.525 [A]  
((3.14*0.022*0.3)+(0.15*0.15*2))*(214+88) plocha vyčnívající části trnu + plocha podložky x suma počtu trnů; trny sítí=19.849 [B]  
Celkem: A+B=23.374 [C]</t>
  </si>
  <si>
    <t>dílensky. Technická specifikace položky odpovídá příslušné cenové soustavě</t>
  </si>
  <si>
    <t>23.374/9 plocha nátěrů / plocha nátěru z 1 kg barvy=2.597 [A]  
A * 1.15Koeficient množství=2.987 [B]</t>
  </si>
  <si>
    <t>započteno ztratné 15%. Technická specifikace položky odpovídá příslušné cenové soustavě</t>
  </si>
  <si>
    <t>((3.14*0.022*0.3)+(0.2*0.2*2))*35 plocha vyčnívající části trnu + plocha podložky x počet trnů; kotevní trny=3.525 [A]  
((3.14*0.022*0.3)+(0.15*0.15*2))*(214+88) plocha vyčnívající části trnu + plocha podložky x suma počtu trnů; trny sítí=19.849 [B]  
Celkem: A+B=23.374 [C]</t>
  </si>
  <si>
    <t>70</t>
  </si>
  <si>
    <t>(23.374/9)*2 (plocha nátěrů / plocha nátěru z 1 kg barvy) x počet nátěrů (mezinátěr a vrchní nátěr)=5.194 [A]  
A * 1.15Koeficient množství=5.973 [B]</t>
  </si>
  <si>
    <t>započteno ztratné 15 %, černý odstín. Technická specifikace položky odpovídá příslušné cenové soustavě</t>
  </si>
  <si>
    <t>71</t>
  </si>
  <si>
    <t>155213511</t>
  </si>
  <si>
    <t>Trny z oceli prováděné horolezeckou technikou s okem z betonářské oceli pro uchycení lana při montáži sítí a sloupků záchytného plotu statická zatěžov</t>
  </si>
  <si>
    <t>Trny z oceli prováděné horolezeckou technikou s okem z betonářské oceli pro uchycení lana při montáži sítí a sloupků záchytného plotu statická zatěžovací zkouška trnů</t>
  </si>
  <si>
    <t>určeno projektantem v souladu s normou</t>
  </si>
  <si>
    <t>72</t>
  </si>
  <si>
    <t>Sumární hmotnost položek HSV</t>
  </si>
  <si>
    <t>73</t>
  </si>
  <si>
    <t>úklid mezideponie v žst. Chotětov. Technická specifikace položky odpovídá příslušné cenové soustavě</t>
  </si>
  <si>
    <t xml:space="preserve">  SO 10-11-12</t>
  </si>
  <si>
    <t>Sanace skalní stěny v km 65,900–66,450</t>
  </si>
  <si>
    <t>SO 10-11-12</t>
  </si>
  <si>
    <t>27 dle koordinační situace=27.000 [A]</t>
  </si>
  <si>
    <t>Vytyčení bodů obvodu staveniště.Technická specifikace položky odpovídá příslušné cenové soustavě</t>
  </si>
  <si>
    <t>kabel SEE přípojky Stránov   
0.595 odečteno elektronicky=0.595 [A]   
kabel SSZT   
0.595 odečteno elektronicky=0.595 [B]   
kabel SSZT - ČD Telematika   
0.595 odečteno elektronicky=0.595 [C]   
Celkem: A+B+C=1.785 [D]</t>
  </si>
  <si>
    <t>595*(2+2) délka SO x (suma šířek pásů vlevo a uprostřed koleje)=2 380.000 [A]</t>
  </si>
  <si>
    <t>Dočasné ochranné opatření kolejových štěrků (zahrnuje i nutné opravy během prací). Technická specifikace položky odpovídá příslušné cenové soustavě</t>
  </si>
  <si>
    <t>V rozsahu dle dendrologického průzkumu na levé straně zářezu:   
12230*0.5 plocha odečtená z 3D modelu x procentuální podíl zakrytí vegetací=6 115.000 [A]</t>
  </si>
  <si>
    <t>vč. rozptýlení štěpky v místě. Technická specifikace položky odpovídá příslušné cenové soustavě</t>
  </si>
  <si>
    <t>112151117</t>
  </si>
  <si>
    <t>Pokácení stromu směrové v celku s odřezáním kmene a s odvětvením průměru kmene přes 700 do 800 mm</t>
  </si>
  <si>
    <t>112151118</t>
  </si>
  <si>
    <t>Pokácení stromu směrové v celku s odřezáním kmene a s odvětvením průměru kmene přes 800 do 900 mm</t>
  </si>
  <si>
    <t>112151120</t>
  </si>
  <si>
    <t>Pokácení stromu směrové v celku s odřezáním kmene a s odvětvením průměru kmene přes 1000 do 1100 mm</t>
  </si>
  <si>
    <t>112151124</t>
  </si>
  <si>
    <t>Pokácení stromu směrové v celku s odřezáním kmene a s odvětvením průměru kmene přes 1400 do 1500 mm</t>
  </si>
  <si>
    <t>viz pol. 8</t>
  </si>
  <si>
    <t>51+24 součet kategorií=75.000 [A]</t>
  </si>
  <si>
    <t>15+6 součet kategorií=21.000 [A]</t>
  </si>
  <si>
    <t>R112155125</t>
  </si>
  <si>
    <t>Štěpkování s naložením na dopravní prostředek a odvozem do 20 km stromků a větví v zapojeném porostu, průměru kmene přes 700 mm</t>
  </si>
  <si>
    <t>7+1+1+1 součet kategorií=10.000 [A]</t>
  </si>
  <si>
    <t>162201411</t>
  </si>
  <si>
    <t>Vodorovné přemístění větví, kmenů nebo pařezů s naložením, složením a dopravou do 1000 m kmenů stromů listnatých, průměru přes 100 do 300 mm</t>
  </si>
  <si>
    <t>viz situační výkres</t>
  </si>
  <si>
    <t>přesun skácených kmenů soukromých vlastníků na výdejní místo (žst. Chotětov). Technická specifikace položky odpovídá příslušné cenové soustavě</t>
  </si>
  <si>
    <t>162301951</t>
  </si>
  <si>
    <t>Vodorovné přemístění větví, kmenů nebo pařezů s naložením, složením a dopravou Příplatek k cenám za každých dalších i započatých 1000 m přes 1000 m km</t>
  </si>
  <si>
    <t>Vodorovné přemístění větví, kmenů nebo pařezů s naložením, složením a dopravou Příplatek k cenám za každých dalších i započatých 1000 m přes 1000 m kmenů stromů listnatých, o průměru přes 100 do 300 mm</t>
  </si>
  <si>
    <t>6*10 vzdálenost x počet =60.000 [A]</t>
  </si>
  <si>
    <t>162201412</t>
  </si>
  <si>
    <t>Vodorovné přemístění větví, kmenů nebo pařezů s naložením, složením a dopravou do 1000 m kmenů stromů listnatých, průměru přes 300 do 500 mm</t>
  </si>
  <si>
    <t>162301952</t>
  </si>
  <si>
    <t>Vodorovné přemístění větví, kmenů nebo pařezů s naložením, složením a dopravou Příplatek k cenám za každých dalších i započatých 1000 m přes 1000 m kmenů stromů listnatých, o průměru přes 300 do 500 mm</t>
  </si>
  <si>
    <t>6*7 vzdálenost x počet =42.000 [A]</t>
  </si>
  <si>
    <t>162201413</t>
  </si>
  <si>
    <t>Vodorovné přemístění větví, kmenů nebo pařezů s naložením, složením a dopravou do 1000 m kmenů stromů listnatých, průměru přes 500 do 700 mm</t>
  </si>
  <si>
    <t>162301953</t>
  </si>
  <si>
    <t>Vodorovné přemístění větví, kmenů nebo pařezů s naložením, složením a dopravou Příplatek k cenám za každých dalších i započatých 1000 m přes 1000 m kmenů stromů listnatých, o průměru přes 500 do 700 mm</t>
  </si>
  <si>
    <t>6*2 vzdálenost x počet =12.000 [A]</t>
  </si>
  <si>
    <t>5680*0.04 odečteno z 3D modelu; plocha x očekávaná průměrná mocnost čištění=227.200 [A]</t>
  </si>
  <si>
    <t>2*5*0.8 rozměry bloku měřené v terénu; blok v km 65,905=8.000 [A]   
1*1*1.2 rozměry bloku měřené v terénu; blok v km 65,915=1.200 [B]   
4*2*1 rozměry bloku měřené v terénu; blok v km 65,925=8.000 [C]   
2*1*1 rozměry bloku měřené v terénu; blok v km 65,930=2.000 [D]   
(1*0.5*0.5)*3 (rozměry bloků měřené v terénu) x počet bloků v místě; bloky v km 65,935=0.750 [E]   
1.5*1.5*2 rozměry bloku měřené v terénu; blok v km 65,960=4.500 [F]   
2*0.6*0.6 rozměry bloku měřené v terénu; blok v km 65,965=0.720 [G]   
0.5*0.5*1 rozměry bloku měřené v terénu; blok v km 65,975=0.250 [H]   
1*1*1.2 rozměry bloku měřené v terénu; blok v km 65,905=1.200 [I]   
2*1*0.8 rozměry bloku měřené v terénu; blok v km 65,990=1.600 [J]   
2*1.2*0.9 rozměry bloku měřené v terénu; blok v km 65,995=2.160 [K]   
(1.5*1.2*0.5)+(0.5*0.5*0.5) rozměry bloků měřené v terénu; bloky v km 66,035=1.025 [L]   
3*0.5*1.5 rozměry bloku měřené v terénu; blok v km 66,045=2.250 [M]   
2*1*1.5 rozměry bloku měřené v terénu; blok v km 66,080=3.000 [N]   
2*1*1.5 rozměry bloku měřené v terénu; blok v km 66,115=3.000 [O]   
3.5*1*1.2 rozměry bloku měřené v terénu; blok v km 66,145=4.200 [P]   
1*1*1.2 rozměry bloku měřené v terénu; blok v km 66,150=1.200 [Q]   
0.5*2*0.5 rozměry bloku měřené v terénu; blok v km 66,160=0.500 [R]   
3*2.5*1 rozměry bloku měřené v terénu; blok v km 66,230=7.500 [S]   
0.5*1*7 rozměry převisu měřené v terénu; převis v km 66,230=3.500 [T]   
3*1*1 rozměry bloku měřené v terénu; blok v km 66,230=3.000 [U]   
1.5*1.5*2 rozměry bloku měřené v terénu; blok v km 66,255=4.500 [V]   
1*0.5*0.5 rozměry bloku měřené v terénu; blok v km 66,330=0.250 [W]   
3*0.6*1 rozměry převisu měřené v terénu; převis v km 66,370=1.800 [X]   
(5*1.5*1)+(1.2*1*0.7) součet objemů bloků měřených v terénu; bloky v km 66,425=8.340 [Y]   
1*1*0.7 rozměry bloku měřené v terénu; odpadlý blok v km 66,430=0.700 [Z]   
(3.5*1*1)+(1*1.5*1.5) součet objemů bloků měřených v terénu; bloky v km 66,440=5.750 [AA]   
Celkem: A+B+C+D+E+F+G+H+I+J+K+L+M+N+O+P+Q+R+S+T+U+V+W+X+Y+Z+AA=80.895 [AB]</t>
  </si>
  <si>
    <t>2.5*2.5*1 rozměry bloku měřené v terénu; blok v km 66,370=6.250 [A]</t>
  </si>
  <si>
    <t>4.205*0.3 plocha pročištění vtoku do propustku x mocnost; km 66,193=1.262 [A]</t>
  </si>
  <si>
    <t>1. Ceny lze použít i pro vykopávky:      
a) příkopů pro železnice a to i tehdy, jsou-li vykopávky těchto příkopů samostatným objektem,      
b) v zemnících na suchu, jestliže tyto vykopávky souvisejí územně s odkopávkami nebo prokopávkami pro spodní stavbu železnic,      
2. V cenách jsou započteny i náklady na přehození výkopku na vzdálenost do 3 m nebo naložení na dopravní prostředek.</t>
  </si>
  <si>
    <t>21.2*0.3 30% z objemu betonu; spad ze stříkaného betonu=6.360 [A]</t>
  </si>
  <si>
    <t>5*0.2*0.3délka x šířka x hloubka; km 66,080=0.300 [A]   
7*0.1*0.3délka x šířka x hloubka; km 66,100=0.210 [B]   
Celkem: A+B=0.510 [C]</t>
  </si>
  <si>
    <t>3*0.4*0.3délka x šířka x hloubka; km 65,975=0.360 [A]   
2*0.4*0.3délka x šířka x hloubka; km 66,005=0.240 [B]   
3*0.4*0.3délka x šířka x hloubka; km 66,115=0.360 [C]   
Celkem: A+B+C=0.960 [D]</t>
  </si>
  <si>
    <t>7*0.5*0.3délka x šířka x hloubka; km 66,160=1.050 [A]   
(4*0.5*0.3)*3 (délka x šířka x hloubka)x počet trhlin; km 66,245=1.800 [B]   
Celkem: A+B=2.850 [C]</t>
  </si>
  <si>
    <t>2 km 65,960=2.000 [A]   
1 km 66,075=1.000 [B]   
Celkem: A+B=3.000 [C]</t>
  </si>
  <si>
    <t>112211234</t>
  </si>
  <si>
    <t>Odstranění pařezu ručně na svahu přes 1:5 do 1:2 o průměru pařezu na řezné ploše přes 400 do 500 mm</t>
  </si>
  <si>
    <t>3 km 66,225=3.000 [A]   
5 km 66,370=5.000 [B]   
Celkem: A+B=8.000 [C]</t>
  </si>
  <si>
    <t>112211235</t>
  </si>
  <si>
    <t>Odstranění pařezu ručně na svahu přes 1:5 do 1:2 o průměru pařezu na řezné ploše přes 500 do 600 mm</t>
  </si>
  <si>
    <t>1 km 65,975=1.000 [A]   
1 km 65,980=1.000 [B]   
Celkem: A+B=2.000 [C]</t>
  </si>
  <si>
    <t>nakládání na mezideponii.</t>
  </si>
  <si>
    <t>1.262 rubanina z čištění vtoku do propustku=1.262 [A]   
227.2 rubanina z očištění=227.200 [B]   
6.36 spad ze stříkaného betonu=6.360 [C]   
0.51+0.96+2.85 suma objemu rubaniny z čištění trhlin=4.320 [D]   
Celkem: A+B+C+D=239.142 [E]</t>
  </si>
  <si>
    <t>nakládání na mezideponii</t>
  </si>
  <si>
    <t>80.895 rubanina z odtěžení hornin=80.895 [A]   
6.250 rubanina z odtěžení hornin klínem=6.250 [B]   
Celkem: A+B=87.145 [C]</t>
  </si>
  <si>
    <t>naložení pařezů na mezideponii</t>
  </si>
  <si>
    <t>3*0.03 počet ks x průměrná hmotnost pařezu do 200 mm=0.090 [A]   
8*0.06 počet ks x průměrná hmotnost pařezu do 500 mm=0.480 [B]   
2*0.08 počet ks x průměrná hmotnost pařezu do 600 mm=0.160 [C]   
Celkem: A+B+C=0.730 [D]</t>
  </si>
  <si>
    <t>Evidenční položka. Neoceňovat v objektu SO/PS, položka se oceňuje pouze v objektu SO 90-90.   
Mezideponie: žst. Chotětov     
Projektem předpokládaná skládka: rekultivace Obruby</t>
  </si>
  <si>
    <t>239.142*1.8 objem x obj.hmotnost=430.456 [A]</t>
  </si>
  <si>
    <t>Položka obsahuje:     
1.veškeré poplatky provozovateli skládky, recyklační linky nebo jiného zařízení na zpracování nebo likvidaci odpadů související s převzetím, uložením, zpracováním, nebo likvidací odpadu.     
2. náklady spojené s dopravou odpadu z místa stavby na místo převzetí provozovatelem skládky, recyklační linky nebo jiného zařízení na zpracování nebo likvidaci odpadů.     
3. náklady spojené s vyložením a manipulací s materiálem v místě skládky.     
Položka neobsahuje:     
1. náklady spojené s naložením a manipulací s materiálem.     
Způsob měření:     
-měrná jednotka, nejčastěji Tuna, určující množství odpadu vytříděného v souladu se zákonem č. 541/2020 Sb., o nakládání s odpady, v platném znění.</t>
  </si>
  <si>
    <t>Evidenční položka. Neoceňovat v objektu SO/PS, položka se oceňuje pouze v objektu SO 90-90.     
Mezideponie: žst. Chotětov     
Projektem předpokládaná skládka: rekultivace Obruby</t>
  </si>
  <si>
    <t>87.145*2 objem x obj.hmotnost=174.290 [A]</t>
  </si>
  <si>
    <t>Evidenční položka. Neoceňovat v objektu SO/PS, položka se oceňuje pouze v objektu SO 90-90.   
Mezideponie: žst. Chotětov     
Projektem předpokládaná skládka: Benátky nad Jizerou</t>
  </si>
  <si>
    <t>0.73 odstraněné pařezy=0.730 [A]</t>
  </si>
  <si>
    <t>viz pol. 49</t>
  </si>
  <si>
    <t>1 počet ks; km 65,500=1.000 [A]   
1 počet ks; km 65,975=1.000 [B]   
1 počet ks; km 65,985=1.000 [C]   
1 počet ks; km 66,005=1.000 [D]   
1 počet ks; km 66,080=1.000 [E]   
1počet ks; km 66,160=1.000 [F]   
3 počet ks; km 66,245=3.000 [G]   
Celkem: A+B+C+D+E+F+G=9.000 [H]</t>
  </si>
  <si>
    <t>9*1 počet ks odvodnění x průměrná délka trubky=9.000 [A]</t>
  </si>
  <si>
    <t>9*0.3*6 počet ks odvodnění x průměrná šířka sendviče x průměrná délka sendviče=16.200 [A]</t>
  </si>
  <si>
    <t>stříkaný beton      
krycí GTX 200 g/m2, jádro z georohože 490 g/m2      
1. V cenách jsou započteny i náklady na položení a dodání drenážního geosyntetika včetně přesahů.</t>
  </si>
  <si>
    <t>5*0.2 délka x šířka; km 65,500=1.000 [A]   
3*0.4 délka x šířka; km 65,975=1.200 [B]   
7*1 délka x šířka; km 65,985=7.000 [C]   
2*0.4 délka x šířka; km 66,005=0.800 [D]   
5*0.2 délka x šířka; km 66,080=1.000 [E]   
7*0.1 délka x šířka; km 66,100=0.700 [F]   
7*0.5délka x šířka; km 66,160=3.500 [G]   
(4*0.5)*3 (délka x šířka)x počet trhlin; km 66,245=6.000 [H]   
Celkem: A+B+C+D+E+F+G+H=21.200 [I]</t>
  </si>
  <si>
    <t>1. Vcenách jsou započteny i náklady na použití stroje určeného kestrojnímu omítání.      
2. V cenách nejsou započteny náklady na:      
a) betonovou směs; tyto náklady se oceňují ve specifikaci,      
b) popř. nutnou úpravu plochy před zhotovením nástřiku zbetonu,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t>
  </si>
  <si>
    <t>21.2*0.2*1.3 plocha x hloubka x navýšení o spad=5.512 [A]</t>
  </si>
  <si>
    <t>21.2*3+0.4 plocha betonu x počet kotviček na m2+zaokrouhlení=64.000 [A]</t>
  </si>
  <si>
    <t>1. Vcenách jsou započteny i náklady na:      
a) rozměření, vyvrtání otvoru a opotřebení vrtného materiálu,      
b) případné vyčištění otvoru (vyfoukáním otvoru),      
c) vyplnění otvorů maltou a osazení a dodání kotev.</t>
  </si>
  <si>
    <t>160*1.5 počet trnů sítí x délka vrtu; síťování skalních stěn=240.000 [A]</t>
  </si>
  <si>
    <t>155213122</t>
  </si>
  <si>
    <t>Trny z oceli prováděné horolezeckou technikou bez oka z celozávitové oceli pro uchycení sítí zainjektované cementovou maltou délky přes 3 do 5 m, prům</t>
  </si>
  <si>
    <t>Trny z oceli prováděné horolezeckou technikou bez oka z celozávitové oceli pro uchycení sítí zainjektované cementovou maltou délky přes 3 do 5 m, průměru přes 20 do 26 mm</t>
  </si>
  <si>
    <t>prm. 22 mm, S670H, podložka 250 x 250 mm   
(6*4) (počet trnů v řadě x počet řad); d=4 m; lanové panely v km 66,085=24.000 [A]   
(3*4) (počet trnů v řadě x počet řad); d=4 m; lanové panely v km 66,160=12.000 [B]   
(3*4) (počet trnů v řadě x počet řad); d=4 m; lanové panely doplňkové=12.000 [C]   
6+3+3 součet počtu trnů pro smyčky na horním okraji=12.000 [D]   
Celkem: A+B+C+D=60.000 [E]</t>
  </si>
  <si>
    <t>lanové panely. Technická specifikace položky odpovídá příslušné cenové soustavě</t>
  </si>
  <si>
    <t>prm. 22 mm, S670H, podložka 200 x 200 mm   
4 počet; d=3 m; km 65,955=4.000 [A]   
6 počet; d=1,5 m; km 65,985=6.000 [B]   
3 počet; d=1,5 m; km 66,005=3.000 [C]   
3 počet; d=1,5 m; km 66,030=3.000 [D]   
6 počet; d=3 m; km 66,105=6.000 [E]   
10 počet; d=1,5 m; doplnění kotev po očištění=10.000 [F]   
10 počet; d=3 m; doplnění kotev po očištění=10.000 [G]   
Celkem: A+B+C+D+E+F+G=42.000 [H]</t>
  </si>
  <si>
    <t>Opatření proti úniku směsi z vrtu do rozevřených diskontinuit</t>
  </si>
  <si>
    <t>333+192 součet délek vrtů prm. 76 mm=525.000 [A]</t>
  </si>
  <si>
    <t>42*2 počet trnů do 3 m x počet rozpěrek na trn=84.000 [A]   
60*3 počet trnů 4 m x počet rozpěrek na trn=180.000 [B]   
32*4 počet trnů 6 m x počet rozpěrek na trn=128.000 [C]   
Celkem: A+B+C=392.000 [D]</t>
  </si>
  <si>
    <t>60*4 počet ks x délka vrtů; vrty délky 4 m pro lanové panely=240.000 [A]   
20*3 počet ks x délka vrtů; vrty délky 3 m přikotvení bloků=60.000 [B]   
22*1.5 počet ks x délka vrtů; vrty délky 1,5 m přikotvení bloků=33.000 [C]   
Celkem: A+B+C=333.000 [D]</t>
  </si>
  <si>
    <t>R155212332</t>
  </si>
  <si>
    <t>Vrty do skalních stěn prováděné horolezeckou technikou hloubky přes 5 m průběžným sacím vrtáním průměru přes 56 do 93 mm úklonu přes 45°, v hornině tř</t>
  </si>
  <si>
    <t>32*6 počet ks x délka vrtů; vrty délky 6 m=192.000 [A]</t>
  </si>
  <si>
    <t>153811111</t>
  </si>
  <si>
    <t>Osazení kotev tyčových bez provedení vrtu, zainjektování a napnutí kotvy při délce přes 5 m a průměru od 20 do 28 mm</t>
  </si>
  <si>
    <t>prm. 22 mm, S670H, podložka 200 x 200 mm   
6*6 počet x délka trnu; km 66,080=36.000 [A]   
6*6 počet x délka trnu; km 66,085=36.000 [B]   
6*6 počet x délka trnu; km 66,165=36.000 [C]   
4*6 počet x délka trnu; km 66,240=24.000 [D]   
10*6 počet x délka trnu; trny pro doplnění po očištění=60.000 [E]   
Celkem: A+B+C+D+E=192.000 [F]</t>
  </si>
  <si>
    <t>13021450</t>
  </si>
  <si>
    <t>spojník pro CKT celozávitovou kotevní tyč D 22mm S 670 H</t>
  </si>
  <si>
    <t>32*1 počet trnů x počet ks na trn=32.000 [A]</t>
  </si>
  <si>
    <t>13021440</t>
  </si>
  <si>
    <t>matice pro CKT celozávitovou kotevní tyč D 22mm S 670 H</t>
  </si>
  <si>
    <t>R282791111</t>
  </si>
  <si>
    <t>Injektážní hadice, polyethylén, hladké, vnitřní D do 20 mm, s osazením hadic do předem připraveného injekčního vrtu, vnitřního průměru přes 25 do 93 m</t>
  </si>
  <si>
    <t>viz pol. 60</t>
  </si>
  <si>
    <t>přikotvení bloků      
pozn.       
1. V cenách jsou započteny i náklady na spojení a napojení hadic.</t>
  </si>
  <si>
    <t>281601111</t>
  </si>
  <si>
    <t>Injektování s jednoduchým obturátorem nebo bez obturátoru vzestupné, tlakem do 0,60 MPa</t>
  </si>
  <si>
    <t>HOD</t>
  </si>
  <si>
    <t>192/10 metráž vrtů/hodinový výkon=19.200 [A]</t>
  </si>
  <si>
    <t>58522150</t>
  </si>
  <si>
    <t>cement portlandský směsný CEM II 32,5MPa</t>
  </si>
  <si>
    <t>((3.14*0.076*0.076)/4)*192*1.22*2 objem vrtu x metráž vrtů x hm. koeficient x zaplnění puklin v okolí vrtu=2.124 [A]</t>
  </si>
  <si>
    <t>315 odečteno z 3D modelu; překrytí sítěmi=315.000 [A]   
300 doplnění po očištění svahu=300.000 [B]   
Mezisoučet: A+B=615.000 [C]   
15*6 délka x výška; lanový panel v km 66,085=90.000 [D]   
6*6 rozměry; lanový panel v km 66,160=36.000 [E]   
6*6 rozměry; lanový panel pro doplnění po očištění svahu=36.000 [F]   
Mezisoučet: D+E+F=162.000 [G]   
Celkem: A+B+D+E+F=777.000 [H]</t>
  </si>
  <si>
    <t>31319120</t>
  </si>
  <si>
    <t>síť na skálu s oky 80x100mm drát D 2,2mm s protierozním geosyntetikem 25x2m</t>
  </si>
  <si>
    <t>615 výměra sítí s protierozním geosyntetikem=615.000 [A]   
A * 1.2Koeficient množství=738.000 [B]</t>
  </si>
  <si>
    <t>R18127</t>
  </si>
  <si>
    <t>síť na skálu, lanový panel s oky 400 x 400 mm, lano D 8 mm, povrch AlZn, s obvodovým lanem 10 mm</t>
  </si>
  <si>
    <t>(6*3)*5 rozměry základního panelu x počet ks; plocha lanových panelů v km 66,085=90.000 [A]   
(6*3)*2 rozměry základního panelu x počet ks; plocha lanových panelů v km 66,160=36.000 [B]   
(6*3)*2 rozměry základního panelu x počet ks; plocha lanových panelů doplňkových=36.000 [C]   
Celkem: A+B+C=162.000 [D]</t>
  </si>
  <si>
    <t>základní rozměr panelu 6 x 3 m</t>
  </si>
  <si>
    <t>R21320</t>
  </si>
  <si>
    <t>podložka tvarovaná 250x250x8mm, pozink, se zahnutými rohy</t>
  </si>
  <si>
    <t>viz pol. 54</t>
  </si>
  <si>
    <t>podložky pro lanové panely (ostatní v položce trnů)</t>
  </si>
  <si>
    <t>615/6.25+9+0.6výměra sítí/plocha na 1 trn+trny na okraj sítě+zaokrouhlení; trny do plochy sítě, d = 1,5 m=108.000 [A]   
(50+50)/2+2 (součet délek spodního okraje sítě)/ interval trnů+trny na okraj úseků; trny na spodní okraj sítě, d = 1,5 m=52.000 [B]   
Celkem: A+B=160.000 [C]</t>
  </si>
  <si>
    <t>(44+44)/2+4 (součet délek horní hrany) / interval trnů+ trny na ukončení úseků; trny na horním okraji sítě, d = 2 m=48.000 [A]   
19 kotvení plotu=19.000 [B]   
Celkem: A+B=67.000 [C]</t>
  </si>
  <si>
    <t>44+44 součet délek sítí při horním okraji; odečteno elektronicky=88.000 [A]   
50+50 součet délek sítí při dolním okraji; odečteno elektronicky=100.000 [B]   
8*8 průměrná délka svislého kraje sítě x počet okrajů; odečteno elektronicky=64.000 [C]   
Mezisoučet: A+B+C=252.000 [D]   
5*(6+3+3) délka x (součet počtu počtu smyček); lano pro vyvázání smyček lanových panelů na horním okraji=60.000 [E]   
Celkem: A+B+C+E=312.000 [F]</t>
  </si>
  <si>
    <t>74</t>
  </si>
  <si>
    <t>375 lano pro ploty=375.000 [A]   
252 lano sítí=252.000 [B]   
Celkem: A+B=627.000 [C]   
C * 1.2Koeficient množství=752.400 [D]</t>
  </si>
  <si>
    <t>Započteno ztratné 20% na prostřih a smyčky.</t>
  </si>
  <si>
    <t>75</t>
  </si>
  <si>
    <t>R52108</t>
  </si>
  <si>
    <t>lano ocelové šestipramenné AlZn pokovení 6x19 drátů D 10,0mm, WSC/IWRC</t>
  </si>
  <si>
    <t>60 lano smyček lanových panelů=60.000 [A]   
A * 1.2Koeficient množství=72.000 [B]</t>
  </si>
  <si>
    <t>76</t>
  </si>
  <si>
    <t>155214411</t>
  </si>
  <si>
    <t>Záchytný plot prováděný horolezeckou technikou sloupky osazené do vrtů včetně vystředění a zalití cementovou injekční směsí pro plot těžký ocelová tru</t>
  </si>
  <si>
    <t>Záchytný plot prováděný horolezeckou technikou sloupky osazené do vrtů včetně vystředění a zalití cementovou injekční směsí pro plot těžký ocelová trubka délky do 3 m, průměru do 89/10 mm</t>
  </si>
  <si>
    <t>5 určeno projektantem; situační výkres; km 66,220=5.000 [A]   
22 určeno projektantem; situační výkres; km 66,395=22.000 [B]   
Celkem: A+B=27.000 [C]</t>
  </si>
  <si>
    <t>77</t>
  </si>
  <si>
    <t>155214511</t>
  </si>
  <si>
    <t>Záchytný plot prováděný horolezeckou technikou ukotvení sloupků lany</t>
  </si>
  <si>
    <t>5+14 určeno projektantem=19.000 [A]</t>
  </si>
  <si>
    <t>78</t>
  </si>
  <si>
    <t>155214521</t>
  </si>
  <si>
    <t>Záchytný plot prováděný horolezeckou technikou montáž pletiva na sloupky</t>
  </si>
  <si>
    <t>4*3*2 počet polí x délka pole x výška pole; záchytný plot v km 66,220=24.000 [A]   
21*3*2 počet polí x délka pole x výška pole; záchytný plot v km 66,395=126.000 [B]   
Celkem: A+B=150.000 [C]</t>
  </si>
  <si>
    <t>79</t>
  </si>
  <si>
    <t>31319111</t>
  </si>
  <si>
    <t>síť na skálu s oky 80x100mm drát D 2,7mm povrch galfan 50x2m</t>
  </si>
  <si>
    <t>150 montáž pletiva plotů =150.000 [A]   
A * 1.2 Koeficient množství=180.000 [B]</t>
  </si>
  <si>
    <t>Započteno ztratné 20% na překryvy a prostřih. Technická specifikace položky odpovídá příslušné cenové soustavě</t>
  </si>
  <si>
    <t>80</t>
  </si>
  <si>
    <t>155214525</t>
  </si>
  <si>
    <t>Záchytný plot prováděný horolezeckou technikou montáž ztužujících lan k pletivu</t>
  </si>
  <si>
    <t>4*3*5 počet polí x délka pole x počet lan; záchytný plot km 66,220=60.000 [A]   
21*3*5 počet polí x délka pole x počet lan; záchytný plot km 66,395=315.000 [B]   
Celkem: A+B=375.000 [C]</t>
  </si>
  <si>
    <t>81</t>
  </si>
  <si>
    <t>155212242</t>
  </si>
  <si>
    <t>Vrty do skalních stěn prováděné horolezeckou technikou hloubky do 5 m jádrové diamantovými korunkami průměru přes 93 do 156 mm úklonu do 45°, v hornin</t>
  </si>
  <si>
    <t>Vrty do skalních stěn prováděné horolezeckou technikou hloubky do 5 m jádrové diamantovými korunkami průměru přes 93 do 156 mm úklonu do 45°, v hornině tř. I a II</t>
  </si>
  <si>
    <t>5*1.3 počet sloupků x hloubka vrtu; záchytný plot km 66,220=6.500 [A]   
22*1.3 počet sloupků x hloubka vrtu; záchytný plot km 66,395=28.600 [B]   
Celkem: A+B=35.100 [C]</t>
  </si>
  <si>
    <t>82</t>
  </si>
  <si>
    <t>(3.14*0.089*2)*(5+22) plocha vyčnívající části sloupku x suma počtu ks; sloupky plotů=15.091 [A]   
((3.14*0.022*0.3)+(0.2*0.2*2))*(32+42) plocha vyčnívající části trnu + plocha podložky x suma počtu trnů; kotvící trny=7.454 [B]   
((3.14*0.022*0.3)+(0.15*0.15*2))*(160+48) plocha vyčnívající části trnu + plocha podložky x suma počtu trnů; trny sítí=13.671 [C]   
((3.14*0.022*0.3)+(0.25*0.25*2))*60 plocha vyčnívající části trnu + plocha podložky x počet trnů; trny panelů=8.743 [D]   
Celkem: A+B+C+D=44.959 [E]</t>
  </si>
  <si>
    <t>83</t>
  </si>
  <si>
    <t>84</t>
  </si>
  <si>
    <t>44.959/9 plocha nátěrů / plocha nátěru z 1 kg barvy=4.995 [A]</t>
  </si>
  <si>
    <t>85</t>
  </si>
  <si>
    <t>viz pol. 86</t>
  </si>
  <si>
    <t>86</t>
  </si>
  <si>
    <t>(3.14*0.089*2)*(5+22) plocha vyčnívající části sloupku x suma počtu ks; sloupky plotů=15.091 [A]   
((3.14*0.032*0.3)+(0.15*0.15*2))*19 plocha vyčnívající části trnu + plocha podložky x počet trnů; trny plotů=1.428 [B]   
((3.14*0.022*0.3)+(0.2*0.2*2))*(32+42) plocha vyčnívající části trnu + plocha podložky x suma počtu trnů; kotvící trny=7.454 [C]   
((3.14*0.022*0.3)+(0.15*0.15*2))*(160+48) plocha vyčnívající části trnu + plocha podložky x suma počtu trnů; trny sítí=13.671 [D]   
((3.14*0.022*0.3)+(0.25*0.25*2))*60 plocha vyčnívající části trnu + plocha podložky x počet trnů; trny panelů=8.743 [E]   
Celkem: A+B+C+D+E=46.387 [F]</t>
  </si>
  <si>
    <t>87</t>
  </si>
  <si>
    <t>46.387/9 plocha nátěrů / plocha nátěru z 1 kg barvy=5.154 [A]</t>
  </si>
  <si>
    <t>88</t>
  </si>
  <si>
    <t>určeno projektantem dle požadavku normy</t>
  </si>
  <si>
    <t>89</t>
  </si>
  <si>
    <t>90</t>
  </si>
  <si>
    <t xml:space="preserve">  SO 10-11-13</t>
  </si>
  <si>
    <t>Sanace skalního zářezu v km 66,500–67,500</t>
  </si>
  <si>
    <t>SO 10-11-13</t>
  </si>
  <si>
    <t>60 dle koordinační situace=60.000 [A]</t>
  </si>
  <si>
    <t>kabel SSZT  
1.025 odečteno elektronicky=1.025 [A]  
kabel SSZT - ČD Telematika  
1.025 odečteno elektronicky=1.025 [B]  
Celkem: A+B=2.050 [C]</t>
  </si>
  <si>
    <t>(210+560)*(2+2) (suma délek dílčích částí SO) x (suma šířek pásů vlevo a uprostřed koleje)=3 080.000 [A]  
295*2 délka dílčích části SO x šířka pásu vpravo=590.000 [B]  
Celkem: A+B=3 670.000 [C]</t>
  </si>
  <si>
    <t>V rozsahu dle dendrologického průzkumu na levé straně odřezu:  
8610*0.5 plocha odečtená z 3D modelu x procentuální podíl zakrytí vegetací=4 305.000 [A]  
V rozsahu dle dendrologického průzkumu na pravé straně odřezu:  
830*0.5 plocha odečtená z 3D modelu x procentuální podíl zakrytí vegetací=415.000 [B]  
Celkem: A+B=4 720.000 [C]</t>
  </si>
  <si>
    <t>vč. rozptýlení štěpky v místě.</t>
  </si>
  <si>
    <t>doplněno projektantem</t>
  </si>
  <si>
    <t>20+36 součet kategorií=56.000 [A]</t>
  </si>
  <si>
    <t>39+24 součet kategorií=63.000 [A]</t>
  </si>
  <si>
    <t>11+2 součet kategorií=13.000 [A]</t>
  </si>
  <si>
    <t>1+1 součet kategorií=2.000 [A]</t>
  </si>
  <si>
    <t>21 p. Šimonek=21.000 [A]  
17 p. Bartoš=17.000 [B]  
2 Obec JIzerní Vtelno=2.000 [C]  
Celkem: A+B+C=40.000 [D]</t>
  </si>
  <si>
    <t>přesun dřevin soukromníků na výdejní místo (žst. Chotětov). Technická specifikace položky odpovídá příslušné cenové soustavě</t>
  </si>
  <si>
    <t>162301931</t>
  </si>
  <si>
    <t>Vodorovné přemístění větví, kmenů nebo pařezů s naložením, složením a dopravou Příplatek k cenám za každých dalších i započatých 1000 m přes 1000 m vě</t>
  </si>
  <si>
    <t>Vodorovné přemístění větví, kmenů nebo pařezů s naložením, složením a dopravou Příplatek k cenám za každých dalších i započatých 1000 m přes 1000 m větví stromů listnatých, průměru kmene přes 100 do 300 mm</t>
  </si>
  <si>
    <t>6*40 vzdálenost x počet stromů=240.000 [A]</t>
  </si>
  <si>
    <t>7 p. Šimonek=7.000 [A]  
4 p. Bartoš=4.000 [B]  
Celkem: A+B=11.000 [C]</t>
  </si>
  <si>
    <t>162301932</t>
  </si>
  <si>
    <t>Vodorovné přemístění větví, kmenů nebo pařezů s naložením, složením a dopravou Příplatek k cenám za každých dalších i započatých 1000 m přes 1000 m větví stromů listnatých, průměru kmene přes 300 do 500 mm</t>
  </si>
  <si>
    <t>6*11 vzdálenost x počet stromů=66.000 [A]</t>
  </si>
  <si>
    <t>1 p. Bartoš=1.000 [A]</t>
  </si>
  <si>
    <t>162301933</t>
  </si>
  <si>
    <t>Vodorovné přemístění větví, kmenů nebo pařezů s naložením, složením a dopravou Příplatek k cenám za každých dalších i započatých 1000 m přes 1000 m větví stromů listnatých, průměru kmene přes 500 do 700 mm</t>
  </si>
  <si>
    <t>6*1 vzdálenost x počet stromů=6.000 [A]</t>
  </si>
  <si>
    <t>162201414</t>
  </si>
  <si>
    <t>Vodorovné přemístění větví, kmenů nebo pařezů s naložením, složením a dopravou do 1000 m kmenů stromů listnatých, průměru přes 700 do 900 mm</t>
  </si>
  <si>
    <t>2 p. Šimonek=2.000 [A]</t>
  </si>
  <si>
    <t>162301934</t>
  </si>
  <si>
    <t>Vodorovné přemístění větví, kmenů nebo pařezů s naložením, složením a dopravou Příplatek k cenám za každých dalších i započatých 1000 m přes 1000 m větví stromů listnatých, průměru kmene přes 700 do 900 mm</t>
  </si>
  <si>
    <t>6*2 vzdálenost x počet stromů=12.000 [A]</t>
  </si>
  <si>
    <t>9*(2*2) počet míst použití lešení x (plocha lešení)=36.000 [A]</t>
  </si>
  <si>
    <t>podezdívky. Technická specifikace položky odpovídá příslušné cenové soustavě</t>
  </si>
  <si>
    <t>36*10 plocha lešení x počet dní dle HMG=360.000 [A]</t>
  </si>
  <si>
    <t>viz pol.28</t>
  </si>
  <si>
    <t>1660*0.3 odečteno z 3D modelu; plocha x očekávaná průměrná mocnost čištění; plocha stříkaných betonů - levá strana=498.000 [A]  
(4830-1660)*0.02 odečteno z 3D modelu; (plocha celková - stříkané betony) x očekávaná průměrná mocnost čištění; levá strana=63.400 [B]  
740*0.03 odečteno z 3D modelu; plocha x očekávaná průměrná mocnost čištění; pravá strana=22.200 [C]  
Celkem: A+B+C=583.600 [D]</t>
  </si>
  <si>
    <t>levá strana  
1*0.5*0.5 rozměry bloku měřené v terénu; blok v km 66,565=0.250 [A]  
2*2*0.5 rozměry bloku měřené v terénu; blok v km 66,590=2.000 [B]  
(0.4*0.3*0.2)*3 (rozměry bloků měřené v terénu) x počet ks; bloky v km 67,165=0.072 [C]  
1*1.2*0.5 rozměry bloku měřené v terénu; blok v km 67,170=0.600 [D]  
0.5*0.3*1 rozměry bloku měřené v terénu; blok v km 67,173=0.150 [E]  
1.5*0.5*1 rozměry bloku měřené v terénu; blok v km 67,330=0.750 [F]  
pravá strana  
2*0.4*1 rozměry bloku měřené v terénu; blok v km 67,165=0.800 [G]  
1.2*2*0.5 rozměry bloku měřené v terénu; blok v km 67,332=1.200 [H]  
kapsy pro kotevní trny  
(17+8)*(0.3*0.3*0.1) (suma počtu trnů) x (rozměry a hloubka kapsy); zapuštění trnů pod úroveň líce stěny=0.225 [I]  
Celkem: A+B+C+D+E+F+G+H+I=6.047 [J]</t>
  </si>
  <si>
    <t>5*1*2 rozměry bloku měřené v terénu; blok v km 66,630=10.000 [A]  
2*3*1.5 rozměry bloku měřené v terénu; blok v km 67,097=9.000 [B]  
Celkem: A+B=19.000 [C]</t>
  </si>
  <si>
    <t>Odkopávky a prokopávky pro spodní stavbu železnic ručně zapažených i nezapažených objemu do 10 m3 v hornině třídy těžitelnosti I skupiny 1 a 2 nesoudržných</t>
  </si>
  <si>
    <t>dočasné výkopy:  
rozsáhlejší stříkané betony  
(0.5*1)*10 (plocha výkopu pro založení)  x délka úseku; km 66,630=5.000 [A]  
(0.5*1)*1.5 (plocha výkopu pro založení)  x délka úseku; km 67,415=0.750 [B]  
(0.5*1)*6.5 (plocha výkopu pro založení)  x délka úseku; km 67,420=3.250 [C]  
podezdívky  
(0.5*1)*2 (plocha výkopu) x délka; km 67,080=1.000 [D]  
(0.5*1)*1.5 (plocha výkopu) x délka; km 67,095=0.750 [E]  
(0.5*1)*1.7 (plocha výkopu) x délka; km 67,165=0.850 [F]  
(0.5*1)*2 (plocha výkopu) x délka; km 67,269=1.000 [G]  
(0.5*1)*0.8 (plocha výkopu) x délka; km 67,285=0.400 [H]  
(0.5*1)*4.5 (plocha výkopu) x délka; km 67,305=2.250 [I]  
(0.5*1)*3 (plocha výkopu) x délka; km 67,308=1.500 [J]  
(0.5*1)*2.5 (plocha výkopu) x délka; km 67,332 vlevo=1.250 [K]  
(0.5*1)*2 (plocha výkopu) x délka; km 67,332 vpravo=1.000 [L]  
(0.5*1)*5 (plocha výkopu) x délka; km 67,435=2.500 [M]  
(0.5*1)*2.5 (plocha výkopu) x délka; km 67,453=1.250 [N]  
Mezisoučet: A+B+C+D+E+F+G+H+I+J+K+L+M+N=22.750 [O]  
trvalé výkopy  
4*1 délka x profil; výkop pro založení gabionu v km 67,115=4.000 [P]  
1*1 délka x profil; výkop pro založení podezdívky v km 67,165=1.000 [Q]  
2*1 délka x profil; výkop pro založení podezdívky v km 67,269=2.000 [R]  
5*1 délka x profil; výkop pro založení gabionu v km 67,275=5.000 [S]  
0.8*1 délka x profil; výkop pro založení podezdívky v km 67,285=0.800 [T]  
4.5*1 délka x profil; výkop pro založení podezdívky v km 67,305=4.500 [U]  
4*1 délka x profil; výkop pro založení gabionu v km 67,310=4.000 [V]  
2*1 délka x profil; výkop pro založení podezdívky v km 67,332 pravá strana=2.000 [W]  
Mezisoučet: P+Q+R+S+T+U+V+W=23.300 [X]  
2.021*0.3 plocha pročištění vtoku do propustku x mocnost; km 66,940=0.606 [Y]  
5.366*0.3 plocha pročištění vtoku do propustku x mocnost; km 67,249=1.610 [Z]  
Mezisoučet: Y+Z=2.216 [AA]  
Celkem: A+B+C+D+E+F+G+H+I+J+K+L+M+N+P+Q+R+S+T+U+V+W+Y+Z=48.266 [AB]</t>
  </si>
  <si>
    <t>viz mezisoučet v předchozí pol.</t>
  </si>
  <si>
    <t>zpětný zásyp jam.Technická specifikace položky odpovídá příslušné cenové soustavě</t>
  </si>
  <si>
    <t>122152502</t>
  </si>
  <si>
    <t>Odkopávky a prokopávky nezapažené pro spodní stavbu železnic strojně v hornině třídy těžitelnosti I skupiny 1 a 2 přes 100 do 1 000 m3</t>
  </si>
  <si>
    <t>7*((1.5*1)/2)délka x (plocha profilu); odkop akumulace v km 66,630=5.250 [A]  
2*((1.5*1)/2)délka x (plocha profilu); odkop akumulace v km 67,045=1.500 [B]  
1.5*((1.5*1)/2)délka x (plocha profilu); odkop akumulace v km 67,080=1.125 [C]  
1*((1*1)/2)délka x (plocha profilu); odkop akumulace v km 67,100 vlevo=0.500 [D]  
1*((1*1)/2)délka x (plocha profilu); odkop akumulace v km 67,100 vpravo=0.500 [E]  
5*((1*1.5)/2)délka x (plocha profilu); odkop akumulace v km 67,105=3.750 [F]  
5*((1*1)/2)délka x (plocha profilu); odkop akumulace v km 67,125=2.500 [G]  
3*((1*1)/2)délka x (plocha profilu); odkop akumulace v km 67,170=1.500 [H]  
2*((0.5*1)/2)délka x (plocha profilu); odkop akumulace v km 67,175=0.500 [I]  
12*((1*1)/2)délka x (plocha profilu); odkop akumulace v km 67,200=6.000 [J]  
3*((1*1)/2)délka x (plocha profilu); odkop akumulace v km 67,215=1.500 [K]  
4*((0.6*1)/2)délka x (plocha profilu); odkop akumulace v km 67,308=1.200 [L]  
3*((0.5*1)/2)délka x (plocha profilu); odkop akumulace v km 67,330=0.750 [M]  
Mezisoučet: A+B+C+D+E+F+G+H+I+J+K+L+M=26.575 [N]  
442.52*0.3 30% z objemu betonu; spad ze stříkaného betonu=132.756 [O]  
Mezisoučet: O=132.756 [P]  
2.5*1 délka x profil; výkop vyzdívku v km 67,332 vlevo=2.500 [Q]  
2*0.5 délka x profil; výkop vyzdívku v km 67,430=1.000 [R]  
3*0.5 délka x profil; výkop vyzdívku v km 67,453=1.500 [S]  
Mezisoučet: Q+R+S=5.000 [T]  
Celkem: A+B+C+D+E+F+G+H+I+J+K+L+M+O+Q+R+S=164.331 [U]</t>
  </si>
  <si>
    <t>levá strana  
4*(2.5*0.2*0.3)počet x (délka x šířka x hloubka); km 67,125=0.600 [A]  
4*(2.5*0.1*0.3)počet x (délka x šířka x hloubka); km 67,165=0.300 [B]  
3*(2*0.1*0.3)počet x (délka x šířka x hloubka); km 67,225=0.180 [C]  
5*(2*0.1*0.3)počet x (délka x šířka x hloubka); km 67,275=0.300 [D]  
3*(2*0.1*0.3)počet x (délka x šířka x hloubka); km 67,320=0.180 [E]  
2.5*0.2*0.3 délka x šířka x hloubka; km 67,336=0.150 [F]  
9*(2*0.1*0.3)počet x (délka x šířka x hloubka); km 67,400=0.540 [G]  
Celkem: A+B+C+D+E+F+G=2.250 [H]</t>
  </si>
  <si>
    <t>levá strana  
2* (3*0.25*0.3)počet x (délka x šířka x hloubka); km 67,090=0.450 [A]  
2.5*0.4*0.3délka x šířka x hloubka; km 67,125=0.300 [B]  
6* (2.5*0.25*0.3)počet x (délka x šířka x hloubka); km 67,200=1.125 [C]  
3* (2.5*0.3*0.3)počet x (délka x šířka x hloubka); km 67,350=0.675 [D]  
2* (2*0.25*0.3)počet x (délka x šířka x hloubka); km 67,445=0.300 [E]  
Celkem: A+B+C+D+E=2.850 [F]</t>
  </si>
  <si>
    <t>4*1 délka x plocha řezu k zásypu; gabion v km 67,115=4.000 [A]  
5*1 délka x plocha řezu k zásypu; gabion v km 67,275=5.000 [B]  
4*1 délka x plocha řezu k zásypu; gabion v km 67,310=4.000 [C]  
Celkem: A+B+C=13.000 [D]</t>
  </si>
  <si>
    <t>val. Technická specifikace položky odpovídá příslušné cenové soustavě</t>
  </si>
  <si>
    <t>(4+5+4)*1.5 (součet průměrných délek svahů nad gabiony) x šířka svahů=19.500 [A]</t>
  </si>
  <si>
    <t>583.6 rubanina z očištění=583.600 [A]  
23.3+164.331 odkopávky a spad ze stř.betonů=187.631 [B]  
2.216 rubanina z čištění vtoků do propustků=2.216 [C]  
Celkem: A+B+C=773.447 [D]</t>
  </si>
  <si>
    <t>6.047 rubanina z odtěžení hornin=6.047 [A]  
19-18.867 zbytek po výběru rubaniny pro zdění=0.133 [B]  
Celkem: A+B=6.180 [C]</t>
  </si>
  <si>
    <t>773.447*1.8 objem x obj.hmotnost=1 392.205 [A]</t>
  </si>
  <si>
    <t>6.18*2 objem x obj.hmotnost=12.360 [A]</t>
  </si>
  <si>
    <t>viz pol. 51</t>
  </si>
  <si>
    <t>2 počet ks; km 67,090=2.000 [A]  
1 počet ks; km 67,125=1.000 [B]  
4 počet ks; km 67,125=4.000 [C]  
6 počet ks; km 67,200=6.000 [D]  
1 počet ks; km 67,336=1.000 [E]  
3 počet ks; km 67,350=3.000 [F]  
2 počet ks; km 67,445=2.000 [G]  
1 počet ks; beton v km 67,415=1.000 [H]  
2 počet ks; beton v km 67,420=2.000 [I]  
145/2+0.5 délka úseku se stříkaným betonem / interval na jeden prostup+zaokrouhlení=73.000 [J]  
Celkem: A+B+C+D+E+F+G+H+I+J=95.000 [K]</t>
  </si>
  <si>
    <t>95*0.5 počet ks odvodnění x průměrná délka trubky=47.500 [A]</t>
  </si>
  <si>
    <t>délka 0,5 m na prostup. Technická specifikace položky odpovídá příslušné cenové soustavě</t>
  </si>
  <si>
    <t>95*0.5*7 počet ks odvodnění x průměrná šířka sendviče x průměrná délka sendviče=332.500 [A]</t>
  </si>
  <si>
    <t>R953312123</t>
  </si>
  <si>
    <t>Vložky svislé do dilatačních spár z polystyrenových desek extrudovaných včetně dodání a osazení, v jakémkoliv zdivu přes 20 do 30 mm, horolezeckým způ</t>
  </si>
  <si>
    <t>(145/10)*9*0.3 počet dilatací x výška x šířka pruhu; SB v km 67,057–67,203=39.150 [A]</t>
  </si>
  <si>
    <t>Dilatace bloků stříkaného betonu po 10 m délky úseku.</t>
  </si>
  <si>
    <t>drobné výplně trhlin:  
2* (3*0.25)počet x (délka x šířka); km 67,090=1.500 [A]  
2.5*0.4délka x šířka; km 67,125=1.000 [B]  
4*(2.5*0.2)počet x (délka x šířka); km 67,125=2.000 [C]  
4*(2.5*0.1)počet x (délka x šířka); km 67,165=1.000 [D]  
6* (2.5*0.25)počet x (délka x šířka); km 67,200=3.750 [E]  
3*(2*0.1)počet x (délka x šířka); km 67,225=0.600 [F]  
5*(2*0.1)počet x (délka x šířka); km 67,275=1.000 [G]  
3*(2*0.1)počet x (délka x šířka); km 67,320=0.600 [H]  
2.5*0.2 délka x šířka; km 67,336=0.500 [I]  
3* (2.5*0.3)počet x (délka x šířka); km 67,350=2.250 [J]  
9*(2*0.1)počet x (délka x šířka); km 67,400=1.800 [K]  
2* (2*0.25)počet x (délka x šířka); km 67,445=1.000 [L]  
2*2 délka x šířka; km 67,415=4.000 [M]  
6*2 délka x šířka; km 67,420=12.000 [N]  
Mezisoučet: A+B+C+D+E+F+G+H+I+J+K+L+M+N=33.000 [O]  
větší plochy betonu:  
1660 plocha odečtená z 3D modelu; SB v km 66,630 a km 67,057–67,203=1 660.000 [P]  
10*0.5 délka úseku x hloubka pod terénem; plocha betonu pod úrovní terénu v km 66,630=5.000 [Q]  
1.5*0.5 délka úseku x hloubka pod terénem; plocha betonu pod úrovní terénu v km 67,415=0.750 [R]  
6.5*0.5 délka úseku x hloubka pod terénem; plocha betonu pod úrovní terénu v km 67,420=3.250 [S]  
Mezisoučet: P+Q+R+S=1 669.000 [T]  
Celkem: A+B+C+D+E+F+G+H+I+J+K+L+M+N+P+Q+R+S=1 702.000 [U]</t>
  </si>
  <si>
    <t>1702*0.2*1.3 plocha x hloubka x navýšení o spad=442.520 [A]</t>
  </si>
  <si>
    <t>1702*0.5 plocha betonu x počet kotviček na m2=851.000 [A]</t>
  </si>
  <si>
    <t>R153273123</t>
  </si>
  <si>
    <t>Výztuž stříkaného betonu ze svařovaných sítí skalních a poloskalních ploch dvouvrstvých, průměru drátu přes 6 do 8 mm, horolezeckým způsobem</t>
  </si>
  <si>
    <t>KARI 100 x 100 mm / 8 mm</t>
  </si>
  <si>
    <t>267*3 počet trnů x délka vrtu; fixace stříkaného betonu=801.000 [A]</t>
  </si>
  <si>
    <t>Stříkané betony:  
(prm. 22 mm, S670H, d=3 m, podložka 150 x 150 mm)  
1669/6.25-0.04 plocha betonu / plocha na 1 trn+zaokrouhlení=267.000 [A]  
Mezisoučet: A=267.000 [B]  
Kotvení bloků:  
prm. 22 mm, S670H, podložka 200 x 200 mm  
3 počet; d=2 m; km 66,567=3.000 [C]  
4 počet; d=2 m; km 67,068=4.000 [D]  
2+2 počet; d=2 m; km 67,165=4.000 [E]  
3 počet; d=2 m; km 67,225=3.000 [F]  
3 počet; d=2 m; km 67,335=3.000 [G]  
Mezisoučet: C+D+E+F+G=17.000 [H]  
Celkem: A+C+D+E+F+G=284.000 [I]</t>
  </si>
  <si>
    <t>414+48 součet délek vrtů prm. 76 mm=462.000 [A]</t>
  </si>
  <si>
    <t>17*2 počet trnů do 3 m x počet rozpěrek na trn=34.000 [A]  
95*3 počet trnů 4 m x počet rozpěrek na trn=285.000 [B]  
8*4 počet trnů 6 m x počet rozpěrek na trn=32.000 [C]  
Celkem: A+B+C=351.000 [D]</t>
  </si>
  <si>
    <t>95*4 počet ks x délka vrtů; vrty délky 4 m pro lanové panely=380.000 [A]  
17*2 počet ks x délka vrtů; vrty délky 2 m přikotvení bloků=34.000 [B]  
Celkem: A+B=414.000 [C]</t>
  </si>
  <si>
    <t>8*6 počet ks x délka vrtů; vrty délky 6 m=48.000 [A]</t>
  </si>
  <si>
    <t>prm. 22 mm, S670H, podložka 200 x 200 mm  
4*6 počet x délka trnu; km 66,630=24.000 [A]  
4*6 počet x délka trnu; km 67,275=24.000 [B]  
Celkem: A+B=48.000 [C]</t>
  </si>
  <si>
    <t>8*1 počet trnů x počet ks na trn=8.000 [A]</t>
  </si>
  <si>
    <t>viz pol. 62</t>
  </si>
  <si>
    <t>přikotvení bloků    
pozn.     
1. V cenách jsou započteny i náklady na spojení a napojení hadic.</t>
  </si>
  <si>
    <t>48/10 metráž vrtů/hodinový výkon=4.800 [A]</t>
  </si>
  <si>
    <t>((3.14*0.076*0.076)/4)*48*1.22*2 objem vrtu x metráž vrtů x hm. koeficient x zaplnění puklin v okolí vrtu=0.531 [A]</t>
  </si>
  <si>
    <t>13*7 délka x výška; překrytí sítěmi v km 66,525=91.000 [A]  
860 odečteno z 3D modelu; překrytí sítěmi na zbytku SO=860.000 [B]  
Mezisoučet: A+B=951.000 [C]  
21*6 délka x výška; lanový panel v km 66,550=126.000 [D]  
30*6 délka x výška; lanový panel v km 66,575=180.000 [E]  
Mezisoučet: D+E=306.000 [F]  
Celkem: A+B+D+E=1 257.000 [G]</t>
  </si>
  <si>
    <t>951 výměra sítí=951.000 [A]  
A * 1.2Koeficient množství=1 141.200 [B]</t>
  </si>
  <si>
    <t>(6*3)*7 rozměry základního panelu x počet ks; plocha lanových panelů v km 66,550=126.000 [A]  
(6*3)*10 rozměry základního panelu x počet ks; plocha lanových panelů v km 66,575=180.000 [B]  
Celkem: A+B=306.000 [C]</t>
  </si>
  <si>
    <t>viz pol. 72</t>
  </si>
  <si>
    <t>prm. 22 mm, S670H, podložka 250 x 250 mm  
(4*7)+4 (počet trnů na panel x počet panelů)+ okrajové trny; d=4 m; lanové panely v km 66,550=32.000 [A]  
(4*10)+4 (počet trnů na panel x počet panelů)+okrajové trny; d=4 m; lanové panely v km 66,575=44.000 [B]  
8+11 součet počtu trnů pro smyčky na horním okraji=19.000 [C]  
Celkem: A+B+C=95.000 [D]</t>
  </si>
  <si>
    <t>91*0.5 50 % plochy sítí; podklad protierozní georohoží v km 66,525=45.500 [A]</t>
  </si>
  <si>
    <t>min. 490 g/m2</t>
  </si>
  <si>
    <t>45,5 výměra georohoží=45.500 [A]  
A * 1.2 Koeficient množství=50.050 [B]</t>
  </si>
  <si>
    <t>Započteno 10% ztratné na prostřih.  Technická specifikace položky odpovídá příslušné cenové soustavě.</t>
  </si>
  <si>
    <t>10/2+1 délka horní hrany / interval trnů+ trny na ukončení úseku; trny na horním okraji sítě v km 66,525, d = 2 m=6.000 [A]  
91/6.25+2+0.44výměra sítí/plocha na 1 trn+trny na okraj sítě+zaokrouhlení; trny do plochy sítě v km 66,525, d = 2 m=17.000 [B]  
14/2+1 délka spodního okraje sítě/ interval trnů+trny na okraj úseku; trny na spodní okraj sítě v km 66,525, d = 2 m=8.000 [C]  
(10+15+75)/2+3 (součet délek horní hrany) / interval trnů+ trny na ukončení úseků; trny na horním okraji sítě na zbytku SO, d = 2 m=53.000 [D]  
860/6.25+7+0.4výměra sítí/plocha na 1 trn+trny na okraj sítě+zaokrouhlení; trny do plochy sítě na zbytku SO, d = 2 m=145.000 [E]  
(15+15+75)/2+3+0.5 (součet délek spodního okraje sítě)/ interval trnů+trny na okraj úseků+zaokrouhlení; trny na sp. okraj sítě na zbytku SO, d = 2 m=56.000 [F]  
Celkem: A+B+C+D+E+F=285.000 [G]</t>
  </si>
  <si>
    <t>10+10+15+75 součet délek sítí při horním okraji; odečteno elektronicky=110.000 [A]  
14+15+15+75 součet délek sítí při dolním okraji; odečteno elektronicky=119.000 [B]  
8*8 průměrná délka svislého kraje sítě x počet okrajů; odečteno elektronicky=64.000 [C]  
Mezisoučet: A+B+C=293.000 [D]  
5*(8+11) délka x (součet počtu počtu smyček); lano pro vyvázání smyček lanových panelů na horním okraji=95.000 [E]  
Celkem: A+B+C+E=388.000 [F]</t>
  </si>
  <si>
    <t>293 lano sítí=293.000 [A]  
A * 1.2Koeficient množství=351.600 [B]</t>
  </si>
  <si>
    <t>95 lano smyček lanových panelů=95.000 [A]  
A * 1.2Koeficient množství=114.000 [B]</t>
  </si>
  <si>
    <t>((3.14*0.022*0.3)+(0.25*0.25*2))*95 plocha vyčnívající části trnu + plocha podložky x počet trnů; trny panelů=13.844 [A]  
((3.14*0.022*0.3)+(0.2*0.2*2))*(17+8) plocha vyčnívající části trnu + plocha podložky x (suma počtu trnů); trny kotvení=2.518 [B]  
Celkem: A+B=16.362 [C]</t>
  </si>
  <si>
    <t>16.362/9 plocha nátěrů / plocha nátěru z 1 kg barvy=1.818 [A]</t>
  </si>
  <si>
    <t>viz pol. 83</t>
  </si>
  <si>
    <t>((3.14*0.022*0.3)+(0.25*0.25*2))*95 plocha vyčnívající části trnu + plocha podložky x počet trnů; trny panelů=13.844 [A]  
((3.14*0.032*0.3)+(0.15*0.15*2))*285 plocha vyčnívající části trnu + plocha podložky x počet trnů; trny sítí=21.416 [B]  
((3.14*0.022*0.3)+(0.2*0.2*2))*(17+8) plocha vyčnívající části trnu + plocha podložky x (suma počtu trnů); trny kotvení=2.518 [C]  
Celkem: A+B+C=37.778 [D]</t>
  </si>
  <si>
    <t>37.778/9 plocha nátěrů / plocha nátěru z 1 kg barvy=4.198 [A]</t>
  </si>
  <si>
    <t>započteno ztratné 15 %, černý odstín.Technická specifikace položky odpovídá příslušné cenové soustavě</t>
  </si>
  <si>
    <t>stanoveno projektantem dle požadavku normy</t>
  </si>
  <si>
    <t>327215141</t>
  </si>
  <si>
    <t>Opěrné zdi z drátokamenných gravitačních konstrukcí (gabionů) z lomového kamene neupraveného výplňového na sucho ze svařovaných panelů z ocelových sít</t>
  </si>
  <si>
    <t>Opěrné zdi z drátokamenných gravitačních konstrukcí (gabionů) z lomového kamene neupraveného výplňového na sucho ze svařovaných panelů z ocelových sítí s povrchovou úpravou galfan</t>
  </si>
  <si>
    <t>4*(2*1) délka x (výška x mocnost); km 67,120=8.000 [A]  
5*(2*1) délka x (výška x mocnost); km 67,275=10.000 [B]  
Celkem: A+B=18.000 [C]</t>
  </si>
  <si>
    <t>213141132</t>
  </si>
  <si>
    <t>Zřízení vrstvy z geotextilie filtrační, separační, odvodňovací, ochranné, výztužné nebo protierozní ve sklonu přes 1:2 do 1:1, šířky přes 3 do 6 m</t>
  </si>
  <si>
    <t>(5+4)*2 (součet délek gabionů) x výška gabionů; filtrační GTX na rub gabionu=18.000 [A]</t>
  </si>
  <si>
    <t>69311080</t>
  </si>
  <si>
    <t>geotextilie netkaná separační, ochranná, filtrační, drenážní PES 200g/m2</t>
  </si>
  <si>
    <t>18 geotextilie=18.000 [A]  
A * 1.2Koeficient množství=20.700 [B]</t>
  </si>
  <si>
    <t>Započteno ztratné 15 % na přesahy a prostřih. Technická specifikace položky odpovídá příslušné cenové soustavě</t>
  </si>
  <si>
    <t>2 délka základu; km 67,080=2.000 [A]  
1.5 délka základu; km 67,095=1.500 [B]  
1.7 délka základu; km 67,165=1.700 [C]  
2 délka základu; km 67,269=2.000 [D]  
0.8 délka základu; km 67,285=0.800 [E]  
4.5 délka základu; km 67,305=4.500 [F]  
3 délka základu; km 67,308=3.000 [G]  
2.5 délka základu; km 67,332 vlevo=2.500 [H]  
2 délka základu; km 67,332 vpravo=2.000 [I]  
2 délka základu; km 67,435=2.000 [J]  
3 délka základu; km 67,453=3.000 [K]  
Celkem: A+B+C+D+E+F+G+H+I+J+K=25.000 [L]</t>
  </si>
  <si>
    <t>91</t>
  </si>
  <si>
    <t>(0.2*0.5)*2 (plocha základu) x délka; km 67,080=0.200 [A]  
(0.2*0.5)*1.5 (plocha základu) x délka; km 67,095=0.150 [B]  
(0.2*0.5)*1.7 (plocha základu) x délka; km 67,165=0.170 [C]  
(0.2*0.5)*2 (plocha základu) x délka; km 67,269=0.200 [D]  
(0.2*0.5)*0.8 (plocha základu) x délka; km 67,285=0.080 [E]  
(0.2*0.5)*4.5 (plocha základu) x délka; km 67,305=0.450 [F]  
(0.2*0.5)*3 (plocha základu) x délka; km 67,308=0.300 [G]  
(0.2*0.5)*2.5 (plocha základu) x délka; km 67,332 vlevo=0.250 [H]  
(0.2*0.5)*2 (plocha základu) x délka; km 67,332 vpravo=0.200 [I]  
(0.2*0.5)*2 (plocha základu) x délka; km 67,435=0.200 [J]  
(0.2*0.5)*3 (plocha základu) x délka; km 67,453=0.300 [K]  
Celkem: A+B+C+D+E+F+G+H+I+J+K=2.500 [L]</t>
  </si>
  <si>
    <t>92</t>
  </si>
  <si>
    <t>(28.3/3)*2 dvě třetiny objemu zdiva=18.867 [A]</t>
  </si>
  <si>
    <t>93</t>
  </si>
  <si>
    <t>2*2.5*0.5 šířka x výška x mocnost; km 67,080=2.500 [A]  
1.5*2.5*0.5 šířka x výška x mocnost; km 67,095=1.875 [B]  
1.7*3.5*0.5 šířka x výška x mocnost; km 67,165=2.975 [C]  
2*3*0.5 šířka x výška x mocnost; km 67,269=3.000 [D]  
0.8*3*0.5 šířka x výška x mocnost; km 67,285=1.200 [E]  
4.5*2.5*0.5 šířka x výška x mocnost; km 67,305=5.625 [F]  
3*2.5*0.5 šířka x výška x mocnost; km 67,308=3.750 [G]  
2.5*2.5*0.5 šířka x výška x mocnost; km 67,332 vlevo=3.125 [H]  
2*2.5*0.5 šířka x výška x mocnost; km 67,332 vpravo=2.500 [I]  
2*1*0.5 šířka x výška x mocnost; km 67,435=1.000 [J]  
3*0.5*0.5 šířka x výška x mocnost; km 67,453=0.750 [K]  
Celkem: A+B+C+D+E+F+G+H+I+J+K=28.300 [L]</t>
  </si>
  <si>
    <t>94</t>
  </si>
  <si>
    <t>11*2*5 počet vyzdívek x počet okrajů zdiva x počet kotviček na každý kraj=110.000 [A]</t>
  </si>
  <si>
    <t>95</t>
  </si>
  <si>
    <t>2*2.5 šířka x výška; km 67,080=5.000 [A]  
1.5*2.5 šířka x výška; km 67,095=3.750 [B]  
1.7*3.5 šířka x výška; km 67,165=5.950 [C]  
2*3 šířka x výška; km 67,269=6.000 [D]  
0.8*3 šířka x výška; km 67,285=2.400 [E]  
4.5*2.5 šířka x výška; km 67,305=11.250 [F]  
3*2.5 šířka x výška; km 67,308=7.500 [G]  
2.5*2.5 šířka x výška; km 67,332 vlevo=6.250 [H]  
2*2.5 šířka x výškast; km 67,332 vpravo=5.000 [I]  
5*2 šířka x výška; km 67,435=10.000 [J]  
2.5*1.5 šířka x výška; km 67,453=3.750 [K]  
Celkem: A+B+C+D+E+F+G+H+I+J+K=66.850 [L]</t>
  </si>
  <si>
    <t>96</t>
  </si>
  <si>
    <t>97</t>
  </si>
  <si>
    <t xml:space="preserve">  SO 10-11-14</t>
  </si>
  <si>
    <t>Sanace skalní stěny v km 67,780–68,150</t>
  </si>
  <si>
    <t>SO 10-11-14</t>
  </si>
  <si>
    <t>Vytyčení bodů obvodu staveniště</t>
  </si>
  <si>
    <t>24 dle koordinační situace=24.000 [A]</t>
  </si>
  <si>
    <t>kabel SSZT  
0.505 odečteno elektronicky=0.505 [A]  
kabel SSZT - ČD Telematika  
0.505 odečteno elektronicky=0.505 [B]  
Celkem: A+B=1.010 [C]</t>
  </si>
  <si>
    <t>(220+110)*(2+2) (suma délek dílčích částí SO) x (suma šířek pásů vlevo a uprostřed koleje)=1 320.000 [A]</t>
  </si>
  <si>
    <t>V rozsahu dle dendrologického průzkumu na levé straně odřezu:  
(4070+590)*0.5 dílčí plochy odečtené z 3D modelu x procentuální podíl zakrytí vegetací=2 330.000 [A]</t>
  </si>
  <si>
    <t>30+24 součet kategorií=54.000 [A]</t>
  </si>
  <si>
    <t>10+1 součet kategorií=11.000 [A]</t>
  </si>
  <si>
    <t>3750*0.08 odečteno z 3D modelu; plocha x očekávaná průměrná mocnost čištění=300.000 [A]</t>
  </si>
  <si>
    <t>200*((0.5*1)/2)délka x (plocha profilu); odkop akumulace v patě svahu=50.000 [A]  
336.7*0.3 30% z objemu betonu; spad ze stříkaného betonu=101.010 [B]  
Mezisoučet: A+B=151.010 [C]  
190*(0.5*1) délka úseku x (profil odkopu); výkop pro zapuštění SB pod terén=95.000 [D]  
Celkem: A+B+D=246.010 [E]</t>
  </si>
  <si>
    <t>174111321</t>
  </si>
  <si>
    <t>Zásyp sypaninou pro spodní stavbu železnic objemu přes 3 m3 bez zhutnění</t>
  </si>
  <si>
    <t>viz mezisoučet pol. 20</t>
  </si>
  <si>
    <t>1.5*95 průměrná plocha řezu x délka valu; km 68,100-195=142.500 [A]</t>
  </si>
  <si>
    <t>(2+2)*95 (součet průměrných délek svahů valu) x délka valu=380.000 [A]</t>
  </si>
  <si>
    <t>167151111</t>
  </si>
  <si>
    <t>Nakládání, skládání a překládání neulehlého výkopku nebo sypaniny strojně nakládání, množství přes 100 m3, z hornin třídy těžitelnosti I, skupiny 1 až</t>
  </si>
  <si>
    <t>300 rubanina z očištění=300.000 [A]  
101.010 spad ze stříkaného betonu=101.010 [B]  
50odkopávka=50.000 [C]  
Celkem: A+B+C=451.010 [D]</t>
  </si>
  <si>
    <t>451.01*1.8 objem x obj.hmotnost=811.818 [A]</t>
  </si>
  <si>
    <t>viz pol.32</t>
  </si>
  <si>
    <t>190/2 délka úseku se stříkaným betonem / interval na jeden prostup=95.000 [A]</t>
  </si>
  <si>
    <t>95*0.5*6 počet ks odvodnění x průměrná šířka sendviče x průměrná délka sendviče=285.000 [A]</t>
  </si>
  <si>
    <t>(190/10)*7*0.3 počet dilatací x výška x šířka pruhu; první úsek SB=39.900 [A]</t>
  </si>
  <si>
    <t>1200 plocha odečtená z 3D modelu=1 200.000 [A]  
190*0.5 délka úseku x hloubka pod terénem; plocha betonu pod úrovní terénu=95.000 [B]  
Celkem: A+B=1 295.000 [C]</t>
  </si>
  <si>
    <t>1295*0.2*1.3 plocha x hloubka x navýšení o spad=336.700 [A]</t>
  </si>
  <si>
    <t>1295*1.5 plocha betonu x počet kotviček na m2=1 942.500 [A]</t>
  </si>
  <si>
    <t>viz pol. 32</t>
  </si>
  <si>
    <t>208*3 počet trnů x délka vrtu; fixace stříkaného betonu=624.000 [A]  
98*1.5 počet trnů sítí x délka vrtu; síťování skalních stěn=147.000 [B]  
Celkem: A+B=771.000 [C]</t>
  </si>
  <si>
    <t>Stříkané betony:  
(prm. 22 mm, S670H, d=3 m, podložka 150 x 150 mm)  
1295/6.25+0.8 plocha betonu / plocha na 1 trn+zaokrouhlení=208.000 [A]</t>
  </si>
  <si>
    <t>410 odečteno z 3D modelu; překrytí sítěmi=410.000 [A]</t>
  </si>
  <si>
    <t>410 výměra sítí=410.000 [A]  
A * 1.2Koeficient množství=492.000 [B]</t>
  </si>
  <si>
    <t>410*0.3 30 % plochy sítí; překrytí protierozní georohoží=123.000 [A]</t>
  </si>
  <si>
    <t>123 výměra georohoží=123.000 [A]  
A * 1.2Koeficient množství=135.300 [B]</t>
  </si>
  <si>
    <t>Započteno 10% ztratné na prostřih. Technická specifikace položky odpovídá příslušné cenové soustavě</t>
  </si>
  <si>
    <t>410/6.25+7+0.4výměra sítí/plocha na 1 trn+trny na okraj sítě+zaokrouhlení; trny do plochy sítě, d = 1,5 m=73.000 [A]  
(10+36)/2+2 (součet délek spodního okraje sítě)/ interval trnů+trny na okraj úseků; trny na spodní okraj sítě, d = 1,5 m=25.000 [B]  
Celkem: A+B=98.000 [C]</t>
  </si>
  <si>
    <t>CKT S670H, prm. 22 mm, d=1,5 m, vč. podložky 150 x 150 mm a matice.Technická specifikace položky odpovídá příslušné cenové soustavě</t>
  </si>
  <si>
    <t>(10+36)/2+2 (součet délek horní hrany) / interval trnů+ trny na ukončení úseků; trny na horním okraji sítě, d = 2 m=25.000 [A]  
32 kotvení plotu=32.000 [B]  
Celkem: A+B=57.000 [C]</t>
  </si>
  <si>
    <t>10+36 součet délek sítí při horním okraji; odečteno elektronicky=46.000 [A]  
10+36 součet délek sítí při dolním okraji; odečteno elektronicky=46.000 [B]  
8*4 průměrná délka svislého kraje sítě x počet okrajů; odečteno elektronicky=32.000 [C]  
Celkem: A+B+C=124.000 [D]</t>
  </si>
  <si>
    <t>765 lano pro ploty=765.000 [A]  
124 lano sítí=124.000 [B]  
Celkem: A+B=889.000 [C]</t>
  </si>
  <si>
    <t>Započteno ztratné 20% na prostřih a smyčky. Technická specifikace položky odpovídá příslušné cenové soustavě</t>
  </si>
  <si>
    <t>33 určeno projektantem; situační výkres; km 67,775-67,865=33.000 [A]  
20 určeno projektantem; situační výkres; km 67,895-67,950=20.000 [B]  
Celkem: A+B=53.000 [C]</t>
  </si>
  <si>
    <t>19+13 určeno projektantem=32.000 [A]</t>
  </si>
  <si>
    <t>32*3*2 počet polí x délka pole x výška pole; záchytný plot v km 67,775-67,865=192.000 [A]  
19*3*2 počet polí x délka pole x výška pole; záchytný plot v km 67,895-67,950=114.000 [B]  
Celkem: A+B=306.000 [C]</t>
  </si>
  <si>
    <t>306 výměra pletiva pro ploty=306.000 [A]  
A * 1.2Koeficient množství=367.200 [B]</t>
  </si>
  <si>
    <t>32*3*5 počet polí x délka pole x počet lan; záchytný plot km 67,775-67,865=480.000 [A]  
19*3*5 počet polí x délka pole x počet lan; záchytný plot km 67,895-67,950=285.000 [B]  
Celkem: A+B=765.000 [C]</t>
  </si>
  <si>
    <t>33*1.3 počet sloupků x hloubka vrtu; záchytný plot km 67,775-67,865=42.900 [A]  
20*1.3 počet sloupků x hloubka vrtu; záchytný plot km 67,895-67,950=26.000 [B]  
Celkem: A+B=68.900 [C]</t>
  </si>
  <si>
    <t>(3.14*0.089*2)*(33+20) plocha vyčnívající části sloupku x suma počtu ks; sloupky plotů=29.623 [A]  
((3.14*0.022*0.3)+(0.15*0.15*2))*(98+57) plocha vyčnívající části trnu + plocha podložky x suma počtu trnů; trny sítí=10.187 [B]  
Celkem: A+B=39.810 [C]</t>
  </si>
  <si>
    <t>39.810/9 plocha nátěrů / plocha nátěru z 1 kg barvy=4.423 [A]</t>
  </si>
  <si>
    <t>viz pol.56</t>
  </si>
  <si>
    <t>(3.14*0.089*2)*(33+20) plocha vyčnívající části sloupku x suma počtu ks; sloupky plotů=29.623 [A]  
((3.14*0.032*0.3)+(0.15*0.15*2))*32 plocha vyčnívající části trnu + plocha podložky x počet trnů; trny plotů=2.405 [B]  
((3.14*0.022*0.3)+(0.15*0.15*2))*(98+57) plocha vyčnívající části trnu + plocha podložky x suma počtu trnů; trny sítí=10.187 [C]  
Celkem: A+B+C=42.215 [D]</t>
  </si>
  <si>
    <t>42.215/9 plocha nátěrů / plocha nátěru z 1 kg barvy=4.691 [A]</t>
  </si>
  <si>
    <t xml:space="preserve">  SO 10-11-15</t>
  </si>
  <si>
    <t>Sanace skalní stěny v km 14,550–14,950</t>
  </si>
  <si>
    <t>SO 10-11-15</t>
  </si>
  <si>
    <t>4 body vytyčení gabionové zdi; dle detailů gabionu=4.000 [A]  
34 ; body obvodu staveniště;dle koordinační situace=34.000 [B]  
Celkem: A+B=38.000 [C]</t>
  </si>
  <si>
    <t>středotlaký plynovod  
0.030 odečteno elektronicky=0.030 [A]  
kabely SEE  
0.105+0.100 odečteno elektronicky=0.205 [B]  
přípojky objektů  
0.1 odečteno elektronicky=0.100 [C]  
Celkem: A+B+C=0.335 [D]</t>
  </si>
  <si>
    <t>330*(2+2) délka úseku B x (suma šířek pásů vlevo a uprostřed koleje)=1 320.000 [A]</t>
  </si>
  <si>
    <t>V rozsahu dle dendrologického průzkumu:  
6060*0.5 plocha odečtená z 3D modelu x procentuální podíl zakrytí vegetací=3 030.000 [A]</t>
  </si>
  <si>
    <t>15+36 součet kategorií=51.000 [A]</t>
  </si>
  <si>
    <t>8+5 součet kategorií=13.000 [A]</t>
  </si>
  <si>
    <t>112211203</t>
  </si>
  <si>
    <t>Odřezání nebo odsekání pařezů v úrovni přilehlého území s vykopávkou potřebného pracovního prostoru a s jeho zahrnutím výkopkem pro všechny sklony úze</t>
  </si>
  <si>
    <t>Odřezání nebo odsekání pařezů v úrovni přilehlého území s vykopávkou potřebného pracovního prostoru a s jeho zahrnutím výkopkem pro všechny sklony území, průměru přes 500 do 700 mm</t>
  </si>
  <si>
    <t>3 zařezání pařezů na svahu v km 14,670=3.000 [A]</t>
  </si>
  <si>
    <t>119003227</t>
  </si>
  <si>
    <t>Pomocné konstrukce při zabezpečení výkopu svislé ocelové mobilní oplocení, výšky přes 1,5 do 2,2 m panely vyplněné dráty zřízení</t>
  </si>
  <si>
    <t>40 odečteno elektronicky; začátek úseku A=40.000 [A]  
40 odečteno elektronicky; konec úseku A=40.000 [B]  
Celkem: A+B=80.000 [C]</t>
  </si>
  <si>
    <t>119003228</t>
  </si>
  <si>
    <t>Pomocné konstrukce při zabezpečení výkopu svislé ocelové mobilní oplocení, výšky přes 1,5 do 2,2 m panely vyplněné dráty odstranění</t>
  </si>
  <si>
    <t>119001401</t>
  </si>
  <si>
    <t>Dočasné zajištění podzemního potrubí nebo vedení ve výkopišti ve stavu i poloze, ve kterých byla na začátku zemních prací a to s podepřením, vzepřením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</si>
  <si>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</si>
  <si>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60 odečteno elektronicky; zajištění přípojky vody pro objekty proti poškození=60.000 [A]  
100 odečteno elektronicky; zajištění přípojky plynu pro objekty proti poškození=100.000 [B]  
Celkem: A+B=160.000 [C]</t>
  </si>
  <si>
    <t>ochrana stavebních otvorů objektů</t>
  </si>
  <si>
    <t>3*(1.5*2) počet ks x rozměry ; okna 1,5 x 2 m=9.000 [A]  
13*(1.8*1.5) počet ks x rozměry ; okna 1,8 x 1,5 m=35.100 [B]  
3*(0.9*2) počet ks x rozměry ; dveře 0,9 x 2 m=5.400 [C]  
3*(2*2) ochrana osvětlovacích těles / nebo jejich snesení=12.000 [D]  
2*(1*1) ochrana HUP a rozvaděče=2.000 [E]  
Celkem: A+B+C+D+E=63.500 [F]</t>
  </si>
  <si>
    <t>944511111</t>
  </si>
  <si>
    <t>Montáž ochranné sítě zavěšené na konstrukci lešení z textilie z umělých vláken</t>
  </si>
  <si>
    <t>dočasné zajištění st.objektů proti poškození</t>
  </si>
  <si>
    <t>95*15 délka úseku A za stavebními objekty x výška stěny=1 425.000 [A]</t>
  </si>
  <si>
    <t>944511211</t>
  </si>
  <si>
    <t>Montáž ochranné sítě Příplatek za první a každý další den použití sítě k ceně -1111</t>
  </si>
  <si>
    <t>1425*20 plocha sítí x počet dní dle HMG=28 500.000 [A]</t>
  </si>
  <si>
    <t>944511811</t>
  </si>
  <si>
    <t>Demontáž ochranné sítě zavěšené na konstrukci lešení z textilie z umělých vláken</t>
  </si>
  <si>
    <t>viz pol.20</t>
  </si>
  <si>
    <t>981513113</t>
  </si>
  <si>
    <t>Demolice konstrukcí objektů těžkými mechanizačními prostředky zdiva na maltu cementovou z kamene</t>
  </si>
  <si>
    <t>vč. přemístění a naložení suti na dopravní prostředek</t>
  </si>
  <si>
    <t>5.8*2.5 plocha odečtená elektronicky x výška; val před krytem v km 14,505=14.500 [A]  
8.8*2.5 plocha odečtená elektronicky x výška; val před krytem v km 14,540=22.000 [B]  
Celkem: A+B=36.500 [C]</t>
  </si>
  <si>
    <t>981013313</t>
  </si>
  <si>
    <t>Demolice budov těžkými mechanizačními prostředky z cihel, kamene, smíšeného nebo hrázděného zdiva, tvárnic na maltu vápennou nebo vápenocementovou s p</t>
  </si>
  <si>
    <t>Demolice budov těžkými mechanizačními prostředky z cihel, kamene, smíšeného nebo hrázděného zdiva, tvárnic na maltu vápennou nebo vápenocementovou s podílem konstrukcí přes 15 do 20 %</t>
  </si>
  <si>
    <t>7.3*4.6*3.5 délka x šířka x výška; kolna v km 14,510=117.530 [A]</t>
  </si>
  <si>
    <t>vč. přemístění a naložení suti na dopravní prostředek. Technická specifikace položky odpovídá příslušné cenové soustavě</t>
  </si>
  <si>
    <t>981513116</t>
  </si>
  <si>
    <t>Demolice konstrukcí objektů těžkými mechanizačními prostředky konstrukcí z betonu prostého</t>
  </si>
  <si>
    <t>4.1*0.5 plocha odečtená elektronicky x mocnost; fundament v km 14,545=2.050 [A]</t>
  </si>
  <si>
    <t>981011316</t>
  </si>
  <si>
    <t>Demolice budov postupným rozebíráním z cihel, kamene, smíšeného nebo hrázděného zdiva, tvárnic na maltu vápennou nebo vápenocementovou s podílem konst</t>
  </si>
  <si>
    <t>Demolice budov postupným rozebíráním z cihel, kamene, smíšeného nebo hrázděného zdiva, tvárnic na maltu vápennou nebo vápenocementovou s podílem konstrukcí přes 30 do 35 %</t>
  </si>
  <si>
    <t>((1.4+1.9)/2)*2.2*2.5 (průměrná délka) x šířka x výška; přístavek pro plynovou lahev v km 14,555=9.075 [A]  
4.7*1.5*0.3 výška x šířka x mocnost; oprava skluzu v km 14,665=2.115 [B]  
Celkem: A+B=11.190 [C]</t>
  </si>
  <si>
    <t>981511116</t>
  </si>
  <si>
    <t>Demolice konstrukcí objektů postupným rozebíráním konstrukcí z betonu prostého</t>
  </si>
  <si>
    <t>0.6*1.5*0.9 délka x šířka x výška; fundament stroje v km 14,577=0.810 [A]  
0.6*0.5*0.6 délka x šířka x výška; fundament stroje v km 14,576=0.180 [B]  
Celkem: A+B=0.990 [C]</t>
  </si>
  <si>
    <t>981011111</t>
  </si>
  <si>
    <t>Demolice budov postupným rozebíráním dřevěných lehkých, jednostranně obitých</t>
  </si>
  <si>
    <t>4.8*3*3 délka x šířka x výška; zastřešení v km 14,575-14,580=43.200 [A]</t>
  </si>
  <si>
    <t>966071721</t>
  </si>
  <si>
    <t>Bourání plotových sloupků a vzpěr ocelových trubkových nebo profilovaných výšky do 2,50 m odřezáním</t>
  </si>
  <si>
    <t>6 dle situace v místě; staré oplocení v závěru úseku A=6.000 [A]</t>
  </si>
  <si>
    <t>966072811</t>
  </si>
  <si>
    <t>Rozebrání oplocení z dílců rámových na ocelové sloupky, výšky přes 1 do 2 m</t>
  </si>
  <si>
    <t>10 odečteno elektronicky; staré oplocení v závěru úseku A=10.000 [A]</t>
  </si>
  <si>
    <t>997006002</t>
  </si>
  <si>
    <t>Úprava stavebního odpadu třídění na jednotlivé druhy</t>
  </si>
  <si>
    <t>Sumární součet vzniklé suti</t>
  </si>
  <si>
    <t>2*(2*4) počet míst použití lešení x (plocha lešení)=16.000 [A]</t>
  </si>
  <si>
    <t>16*30 plocha lešení x počet dní dle HMG=480.000 [A]</t>
  </si>
  <si>
    <t>2380*0.05 odečteno z 3D modelu; plocha x očekávaná průměrná mocnost čištění; úsek A=119.000 [A]  
1950*0.03 odečteno z 3D modelu; plocha x očekávaná průměrná mocnost čištění; úsek B=58.500 [B]  
Celkem: A+B=177.500 [C]</t>
  </si>
  <si>
    <t>úsek A:  
1.4*3*0.4 rozměry bloku měřené v terénu; blok v km 14,490=1.680 [A]  
0.5*0.5*0.7 rozměry bloku měřené v terénu; blok v km 14,492=0.175 [B]  
1*2*0.7 rozměry bloku měřené v terénu; blok v km 14,507=1.400 [C]  
1*0.6*10 rozměry pilíře měřené v terénu; blok v km 14,512=6.000 [D]  
2.2*1.*0.3 rozměry bloku měřené v terénu; blok v km 14,525=2.200 [E]  
4*1.5*1.8 rozměry bloku měřené v terénu; blok v km 14,540=10.800 [F]  
3.5*1.5*1 rozměry bloku měřené v terénu; blok v km 14,545=5.250 [G]  
3*3*1.3 rozměry bloku měřené v terénu; blok v km 14,560=11.700 [H]  
3*1*3 rozměry bloku měřené v terénu; blok v km 14,595=9.000 [I]  
Mezisoučet: A+B+C+D+E+F+G+H+I=48.205 [J]  
úsek B:  
2*1.2*1 rozměry bloku měřené v terénu; blok v km 14,640=2.400 [K]  
1.5*1*0.5 rozměry bloku měřené v terénu; blok v km 14,645=0.750 [L]  
(2*1.5*0.7)+(2*1.2*0.6)+(0.5*0.5*1)+(0.5*0.5*1) suma objemů bloků měřených v terénu; bloky v km 14,667=4.040 [M]  
0.5*1.*0.5 rozměry bloku měřené v terénu; blok v km 14,900=0.500 [N]  
1.5*1.5*1 rozměry bloku měřené v terénu; blok v km 14,915=2.250 [O]  
(1.5*2.8*1.2)/2 rozměry bloku měřené v terénu; blok v km 14,925=2.520 [P]  
1*1*1.5 rozměry bloku měřené v terénu; blok v km 14,950=1.500 [Q]  
Mezisoučet: K+L+M+N+O+P+Q=13.960 [R]  
Celkem: A+B+C+D+E+F+G+H+I+K+L+M+N+O+P+Q=62.165 [S]</t>
  </si>
  <si>
    <t>1.9*1.5*1.3 rozměry bloku měřené v terénu; blok v km 14,482=3.705 [A]</t>
  </si>
  <si>
    <t>122152503</t>
  </si>
  <si>
    <t>Odkopávky a prokopávky nezapažené pro spodní stavbu železnic strojně v hornině třídy těžitelnosti I skupiny 1 a 2 přes 1 000 do 5 000 m3</t>
  </si>
  <si>
    <t>úsek A:  
výkop pro gabion  
46.9*2.5/2 plocha řezu x délka / redukce 2 v ukončení; km 14,430 - 14,435=58.625 [A]  
(46.9+26.5)/2*5 průměrná plocha řezu mezi řezy x vzdálenost mezi řezy; km 14,435 - 14,440=183.500 [B]  
(26.5+22.7)/2*5 průměrná plocha řezu mezi řezy x vzdálenost mezi řezy; km 14,440 - 14,445=123.000 [C]  
(22.7+27.8)/2*5 průměrná plocha řezu mezi řezy x vzdálenost mezi řezy; km 14,445 - 14,450=126.250 [D]  
(27.8+23.5)/2*5 průměrná plocha řezu mezi řezy x vzdálenost mezi řezy; km 14,450 - 14,455=128.250 [E]  
(23.5+24.7)/2*5 průměrná plocha řezu mezi řezy x vzdálenost mezi řezy; km 14,455 - 14,460=120.500 [F]  
(24.7+25.2)/2*5 průměrná plocha řezu mezi řezy x vzdálenost mezi řezy; km 14,460 - 14,465=124.750 [G]  
(25.2+20.2)/2*5 průměrná plocha řezu mezi řezy x vzdálenost mezi řezy; km 14,465 - 14,470=113.500 [H]  
20.2*2.5/2 plocha řezu x délka / redukce 2 v ukončení; km 14,470 - 14,475=25.250 [I]  
Mezisoučet: A+B+C+D+E+F+G+H+I=1 003.625 [J]  
Akumulace opadů  
((2*1.8)/2)*1.6 (plocha profilu akumulace) x délka; km 14,485=2.880 [K]  
((1*1.3)/2)*1.5 (plocha profilu akumulace) x délka; km 14,493=0.975 [L]  
Mezisoučet: K+L=3.855 [M]  
Spad ze stř. betonu  
41.89*0.3 30% z objemu betonu=12.567 [N]  
Mezisoučet: N=12.567 [O]  
úsek B:  
odvodnění a akumulace  
2.13*5 průměrná plocha řezu mezi řezy x vzdálenost mezi řezy; km 14,665 - 14,670=10.650 [P]  
(2.13+1.71)/2*5 průměrná plocha řezu mezi řezy x vzdálenost mezi řezy; km 14,670 - 14,675=9.600 [Q]  
(1.71+2)/2*5 průměrná plocha řezu mezi řezy x vzdálenost mezi řezy; km 14,675 - 14,680=9.275 [R]  
(2+2.49)/2*5 průměrná plocha řezu mezi řezy x vzdálenost mezi řezy; km 14,680 - 14,685=11.225 [S]  
(2.49+3.47)/2*5 průměrná plocha řezu mezi řezy x vzdálenost mezi řezy; km 14,685 - 14,690=14.900 [T]  
(3.47+2.62)/2*5 průměrná plocha řezu mezi řezy x vzdálenost mezi řezy; km 14,690 - 14,695=15.225 [U]  
(2.62+2.66)/2*5 průměrná plocha řezu mezi řezy x vzdálenost mezi řezy; km 14,695 - 14,700=13.200 [V]  
(2.66+2.4)/2*5 průměrná plocha řezu mezi řezy x vzdálenost mezi řezy; km 14,700 - 14,705=12.650 [W]  
(2.4+2.55)/2*5 průměrná plocha řezu mezi řezy x vzdálenost mezi řezy; km 14,705 - 14,710=12.375 [X]  
(2.55+3.52)/2*5 průměrná plocha řezu mezi řezy x vzdálenost mezi řezy; km 14,710 - 14,715=15.175 [Y]  
(3.52+4.53)/2*5 průměrná plocha řezu mezi řezy x vzdálenost mezi řezy; km 14,715 - 14,720=20.125 [Z]  
(4.53+6.32)/2*5 průměrná plocha řezu mezi řezy x vzdálenost mezi řezy; km 14,720 - 14,725=27.125 [AA]  
(6.32+5.49)/2*5 průměrná plocha řezu mezi řezy x vzdálenost mezi řezy; km 14,725 - 14,730=29.525 [AB]  
(5.49+3.94)/2*5 průměrná plocha řezu mezi řezy x vzdálenost mezi řezy; km 14,730 - 14,735=23.575 [AC]  
(3.94+5.38)/2*5 průměrná plocha řezu mezi řezy x vzdálenost mezi řezy; km 14,735 - 14,740=23.300 [AD]  
(5.38+5.09)/2*5 průměrná plocha řezu mezi řezy x vzdálenost mezi řezy; km 14,740 - 14,745=26.175 [AE]  
(5.09+4.95)/2*5 průměrná plocha řezu mezi řezy x vzdálenost mezi řezy; km 14,745 - 14,750=25.100 [AF]  
(4.95+4.33)/2*5 průměrná plocha řezu mezi řezy x vzdálenost mezi řezy; km 14,750 - 14,755=23.200 [AG]  
(4.33+4.69)/2*5 průměrná plocha řezu mezi řezy x vzdálenost mezi řezy; km 14,755 - 14,760=22.550 [AH]  
(4.69+4.93)/2*5 průměrná plocha řezu mezi řezy x vzdálenost mezi řezy; km 14,760 - 14,765=24.050 [AI]  
(4.93+3.95)/2*5 průměrná plocha řezu mezi řezy x vzdálenost mezi řezy; km 14,765 - 14,770=22.200 [AJ]  
(3.95+3.45)/2*5 průměrná plocha řezu mezi řezy x vzdálenost mezi řezy; km 14,770 - 14,775=18.500 [AK]  
(3.45+4.67)/2*5 průměrná plocha řezu mezi řezy x vzdálenost mezi řezy; km 14,775 - 14,780=20.300 [AL]  
(4.67+4.47)/2*5 průměrná plocha řezu mezi řezy x vzdálenost mezi řezy; km 14,780 - 14,785=22.850 [AM]  
(4.47+5.93)/2*5 průměrná plocha řezu mezi řezy x vzdálenost mezi řezy; km 14,785 - 14,790=26.000 [AN]  
Mezisoučet: P+Q+R+S+T+U+V+W+X+Y+Z+AA+AB+AC+AD+AE+AF+AG+AH+AI+AJ+AK+AL+AM+AN=478.850 [AO]  
Celkem: A+B+C+D+E+F+G+H+I+K+L+N+P+Q+R+S+T+U+V+W+X+Y+Z+AA+AB+AC+AD+AE+AF+AG+AH+AI+AJ+AK+AL+AM+AN=1 498.897 [AP]</t>
  </si>
  <si>
    <t>zásyp za gabionem  
10.77*2.5/2 plocha řezu x délka / redukce 2 v ukončení; km 14,430 - 14,435=13.463 [A]  
(10.77+11.05)/2*5 průměrná plocha řezu mezi řezy x vzdálenost mezi řezy; km 14,435 - 14,440=54.550 [B]  
(11.05+13.54)/2*5 průměrná plocha řezu mezi řezy x vzdálenost mezi řezy; km 14,440 - 14,445=61.475 [C]  
(13.54+16.76)/2*5 průměrná plocha řezu mezi řezy x vzdálenost mezi řezy; km 14,445 - 14,450=75.750 [D]  
(16.76+17.3)/2*5 průměrná plocha řezu mezi řezy x vzdálenost mezi řezy; km 14,450 - 14,455=85.150 [E]  
(17.3+14.78)/2*5 průměrná plocha řezu mezi řezy x vzdálenost mezi řezy; km 14,455 - 14,460=80.200 [F]  
(14.78+14.72)/2*5 průměrná plocha řezu mezi řezy x vzdálenost mezi řezy; km 14,460 - 14,465=73.750 [G]  
(14.72+11.14)/2*5 průměrná plocha řezu mezi řezy x vzdálenost mezi řezy; km 14,465 - 14,470=64.650 [H]  
11.14*2.5/2 plocha řezu x délka / redukce 2 v ukončení; km 14,470 - 14,475=13.925 [I]  
Celkem: A+B+C+D+E+F+G+H+I=522.913 [J]</t>
  </si>
  <si>
    <t>182111121</t>
  </si>
  <si>
    <t>Svahování trvalých svahů do projektovaných profilů ručně s potřebným přemístěním výkopku při svahování v zářezech v hornině třídy těžitelnosti I skupi</t>
  </si>
  <si>
    <t>4*32 průměrná šíře zpětného zásypu x délka konstrukce; svahování zpětného zásypu za gabiony=128.000 [A]</t>
  </si>
  <si>
    <t>1.8*0.2*0.3délka x šířka x hloubka; km 14,475=0.108 [A]  
2*0.2*0.3délka x šířka x hloubka; km 14,476=0.120 [B]  
Celkem: A+B=0.228 [C]</t>
  </si>
  <si>
    <t>2.3*0.3*0.3délka x šířka x hloubka; km 14,477=0.207 [A]  
2.9*0.4*0.3délka x šířka x hloubka; km 14,483=0.348 [B]  
6*0.4*0.3délka x šířka x hloubka; km 14,490=0.720 [C]  
13*0.4*0.3 délka x šířka x hloubka; km 14,587=1.560 [D]  
5*0.4*0.3délka x šířka x hloubka; km 14,640=0.600 [E]  
Celkem: A+B+C+D+E=3.435 [F]</t>
  </si>
  <si>
    <t>15*0.5*0.3délka x šířka x hloubka; km 14,507=2.250 [A]  
2*(6*0.5*0.3)počet trhlin x (délka x šířka x hloubka); km 14,635=1.800 [B]  
2*(5*0.5*0.3)počet trhlin x (délka x šířka x hloubka); km 14,645=1.500 [C]  
Celkem: A+B+C=5.550 [D]</t>
  </si>
  <si>
    <t>5 km 14,470 - 14,495=5.000 [A]  
15 km 14,540=15.000 [B]  
Celkem: A+B=20.000 [C]</t>
  </si>
  <si>
    <t>177.5 rubanina z očištění=177.500 [A]  
12.567 spad ze stříkaného betonu=12.567 [B]  
0.228+3.435+5.550 suma objemu rubaniny z čištění trhlin=9.213 [C]  
0.5*1*1 rozměry šachtice propustku; rubanina z čištění propustku=0.500 [D]  
478.850 rubanina z čištění odvodnění=478.850 [E]  
Mezisoučet: A+B+C+D+E=678.630 [F]  
522.913 výkopek k zpětnému zásypu gabionu=522.913 [G]  
Celkem: A+B+C+D+E+G=1 201.543 [H]</t>
  </si>
  <si>
    <t>60.375 rubanina z odtěžení hornin=60.375 [A]  
3.705-1.717 zbytek rubaniny z odtěžení hornin klínem po zdění=1.988 [B]  
Celkem: A+B=62.363 [C]</t>
  </si>
  <si>
    <t>20*0.03 počet ks x průměrná hmotnost pařezu do 200 mm=0.600 [A]</t>
  </si>
  <si>
    <t>Evidenční položka. Neoceňovat v objektu SO/PS, položka se oceňuje pouze v objektu SO 90-90. Mezideponie: žst. Ml. Boleslav hl.n.    
Projektem předpokládaná skládka: rekultivace Obruby</t>
  </si>
  <si>
    <t>678.630*1.8 objem x obj.hmotnost; nakládaný výkopek na mezideponii=1 221.534 [A]  
(1003.625-522.913)*1.8 (rozdílový objem) x obj.hmotnost; výkopek z jámy pro gabion=865.282 [B]  
3.855*1.8 objem x obj.hmotnost; opady=6.939 [C]  
Celkem: A+B+C=2 093.755 [D]</t>
  </si>
  <si>
    <t>62.363*2 objem x obj.hmotnost=124.726 [A]</t>
  </si>
  <si>
    <t>R0152001</t>
  </si>
  <si>
    <t>904</t>
  </si>
  <si>
    <t>Poplatky za likvidace odpadů nekontaminovaných - Směsi nebo oddělené frakce betonu, cihel, tašek a keramických výrobků neuvedené pod číslem 17 01 07 O</t>
  </si>
  <si>
    <t>Evidenční položka. Neoceňovat v objektu SO/PS, položka se oceňuje pouze v objektu SO 90-90. Mezideponie: žst.Mladá Boleslav    
Projektem předpokládané recyklační centrum: Dalovice</t>
  </si>
  <si>
    <t>započteno 80 % objemu (zbytek jako směsné demoliční odpady)  
14.5*2.3 objem x objemová hmotnost; val před krytem v km 14,505=33.350 [A]  
21.06*2.3 objem x objemová hmotnost; kolna v km 14,510=48.438 [B]  
0.18*2.4 objem x objemová hmotnost; fundament stroje v km 14,576=0.432 [C]  
0.81*2.4 objem x objemová hmotnost; fundament stroje v km 14,577=1.944 [D]  
22*2.3 objem x objemová hmotnost; val před krytem v km 14,540=50.600 [E]  
2.050*2.4 objem x objemová hmotnost; fundament v km 14,545=4.920 [F]  
2,5*2.3 objem x objemová hmotnost; přístavek pro plynovou lahev v km 14,555=5.750 [G]  
Celkem: A+B+C+D+E+F+G=145.434 [H]  
H * 0.8Koeficient množství=116.347 [I]</t>
  </si>
  <si>
    <t>R0152002</t>
  </si>
  <si>
    <t>905</t>
  </si>
  <si>
    <t>Poplatky za likvidace odpadů nekontaminovaných - 17 02 01 Dřevo O - včetně dopravy</t>
  </si>
  <si>
    <t>Evidenční položka. Neoceňovat v objektu SO/PS, položka se oceňuje pouze v objektu SO 90-90. Mezideponie: žst. Mladá Boleslav    
Projektem předpokládané recyklační centrum: Dalovice</t>
  </si>
  <si>
    <t>2.88*0.5 objem konstrukce x obj.hmotnost; odborný odhad; přístřešek v km 14,575-580=1.440 [A]  
0.25*0.5 objem konstrukce x obj.hmotnost; odborný odhad; krov z přístavku v km 14,555=0.125 [B]  
3*0.5 objem konstrukce x obj.hmotnost; odborný odhad; krov z kolny v km 14,510=1.500 [C]  
Celkem: A+B+C=3.065 [D]</t>
  </si>
  <si>
    <t>R0152003</t>
  </si>
  <si>
    <t>906</t>
  </si>
  <si>
    <t>Poplatky za likvidace odpadů nekontaminovaných - 17 09 04 směsné stavební a demoliční odpady O - včetně dopravy</t>
  </si>
  <si>
    <t>Evidenční položka. Neoceňovat v objektu SO/PS, položka se oceňuje pouze v objektu SO 90-90.  Mezideponie: žst. Mladá Boleslav    
Projektem předpokládané recyklační centrum: Dalovice</t>
  </si>
  <si>
    <t>započteno 20 % objemu sutí z demolic (zbytek jako směs oddělených frakcí betonu, cihel, tašek...)  
145.434=145.434 [A]  
A * 0.2Koeficient množství=29.087 [B]</t>
  </si>
  <si>
    <t>0.6 odstraněné pařezy=0.600 [A]</t>
  </si>
  <si>
    <t>(2.575/3)*2 dvě třetiny objemu zdiva výplní=1.717 [A]  
(2.115/3)*2 dvě třetiny objemu zdiva pravovaného skluzu=1.410 [B]  
Celkem: A+B=3.127 [C]</t>
  </si>
  <si>
    <t>úsek A  
0.9*3.5*0.5 šířka x výška x mocnost; vyzdívka v km 14,483=1.575 [A]  
2*1*0.5 šířka x výška x mocnost; vyzdívka v km 14,507=1.000 [B]  
Mezisoučet: A+B=2.575 [C]  
úsek B  
4.7*1.5*0.3 výška x šířka x mocnost; oprava skluzu v km 14,665=2.115 [D]  
Mezisoučet: D=2.115 [E]  
Celkem: A+B+D=4.690 [F]</t>
  </si>
  <si>
    <t>12 počet ks; určeno projektantem; vyzdívka v km 14,483=12.000 [A]  
8 počet ks; určeno projektantem; vyzdívka v km 14,507=8.000 [B]  
Celkem: A+B=20.000 [C]</t>
  </si>
  <si>
    <t>0.9*3.5 šířka x výška; vyzdívka v km 14,483=3.150 [A]  
2*1 šířka x výška; vyzdívka v km 14,507=2.000 [B]  
1.5*4.7 šířka x výška; vyzdívka v km 14,665=7.050 [C]  
Celkem: A+B+C=12.200 [D]</t>
  </si>
  <si>
    <t>stříkaný beton</t>
  </si>
  <si>
    <t>viz pol.63</t>
  </si>
  <si>
    <t>1 počet ks; km 14,475=1.000 [A]  
1 počet ks; km 14,476=1.000 [B]  
1 počet ks; km 14,477=1.000 [C]  
3 počet ks; km 14,480=3.000 [D]  
1 počet ks; km 14,482=1.000 [E]  
1 počet ks; km 14,483=1.000 [F]  
3 počet ks; km 14,485=3.000 [G]  
1 počet ks; km 14,490=1.000 [H]  
1 počet ks; km 14,507=1.000 [I]  
1 počet ks; km 14,525=1.000 [J]  
1 počet ks; km 14,587=1.000 [K]  
2 počet ks; km 14,635=2.000 [L]  
1 počet ks; km 14,640=1.000 [M]  
2 počet ks; km 14,645=2.000 [N]  
2 počet ks; km 14,685=2.000 [O]  
Celkem: A+B+C+D+E+F+G+H+I+J+K+L+M+N+O=22.000 [P]</t>
  </si>
  <si>
    <t>22*0.5 počet ks odvodnění x průměrná délka trubky=11.000 [A]</t>
  </si>
  <si>
    <t>22*0.3*4.5 počet ks odvodnění x průměrná šířka sendviče x průměrná délka sendviče=29.700 [A]</t>
  </si>
  <si>
    <t>1.8*0.2 délka x šířka; km 14,475=0.360 [A]  
2*0.2 délka x šířka; km 14,476=0.400 [B]  
2.3*0.3 délka x šířka; km 14,477=0.690 [C]  
5.2*0.6 délka x výška; km 14,480=3.120 [D]  
0.4*0.4 délka x výška; km 14,482=0.160 [E]  
2.9*0.4 délka x šířka; km 14,483=1.160 [F]  
3*0.5 délka x výška; km 14,485=1.500 [G]  
6*0.4 délka x šířka; km 14,490=2.400 [H]  
15*0.5 délka x šířka; km 14,507=7.500 [I]  
0.8*3 délka x výška; km 14,525=2.400 [J]  
13*0.4 délka x šířka; km 14,587=5.200 [K]  
2*(6*0.5)počet trhlin x (délka x šířka); km 14,635=6.000 [L]  
5*0.4délka x šířka; km 14,640=2.000 [M]  
2*(5*0.5)počet trhlin x (délka x šířka); km 14,645=5.000 [N]  
2*(1*2) počet ploch x (délka x výška); km 14,685=4.000 [O]  
Celkem: A+B+C+D+E+F+G+H+I+J+K+L+M+N+O=41.890 [P]</t>
  </si>
  <si>
    <t>41.89*0.2*1.3 plocha x hloubka x navýšení o spad=10.891 [A]</t>
  </si>
  <si>
    <t>41.89*3+0.33 plocha betonu x počet kotviček na m2+zaokrouhlení=126.000 [A]</t>
  </si>
  <si>
    <t>KARI 100 x 100 mm / 6 mm. Technická specifikace položky odpovídá příslušné cenové soustavě</t>
  </si>
  <si>
    <t>118*1.3 počet sloupků lehkých plotů=153.400 [A]  
391*1.5 počet trnů sítí x délka vrtu; síťování skalních stěn=586.500 [B]  
Celkem: A+B=739.900 [C]</t>
  </si>
  <si>
    <t>prm. 22 mm, S670H, podložka 250 x 250 mm  
3*40*3 počet řad x počet panelů v řadě x počet trnů na panel=360.000 [A]  
40*1 počet panelů v řadě x počet trnů doplnění; doplnění v horní řadě=40.000 [B]  
3*3 počet řad x počet trnů na okraji v panelu; doplnění na okraji=9.000 [C]  
40+1 počet panelů + 1 ks na okraj; smyčky na horním okraji panelů=41.000 [D]  
Celkem: A+B+C+D=450.000 [E]</t>
  </si>
  <si>
    <t>Lanové panely. Technická specifikace položky odpovídá příslušné cenové soustavě</t>
  </si>
  <si>
    <t>prm. 22 mm, S670H, podložka 200 x 200 mm  
4 počet; d=2 m; km 14,635=4.000 [A]</t>
  </si>
  <si>
    <t>Přikotvení bloků.Technická specifikace položky odpovídá příslušné cenové soustavě</t>
  </si>
  <si>
    <t>1808+456 součet délek vrtů prm. 76 mm=2 264.000 [A]</t>
  </si>
  <si>
    <t>viz předchozí položka</t>
  </si>
  <si>
    <t>4*2 počet trnů do 3 m x počet rozpěrek na trn=8.000 [A]  
450*3 počet trnů 4 m x počet rozpěrek na trn=1 350.000 [B]  
76*4 počet trnů 6 m x počet rozpěrek na trn=304.000 [C]  
Celkem: A+B+C=1 662.000 [D]</t>
  </si>
  <si>
    <t>450*4 počet ks x délka vrtů; vrty délky 4 m pro lanové panely=1 800.000 [A]  
4*2 počet ks x délka vrtů; vrty délky 3 m přikotvení bloků=8.000 [B]  
Celkem: A+B=1 808.000 [C]</t>
  </si>
  <si>
    <t>76*6 počet ks x délka vrtů; vrty délky 6 m=456.000 [A]</t>
  </si>
  <si>
    <t>prm. 22 mm, S670H, podložka 200 x 200 mm  
6*6 počet x délka trnu; km 14,505=36.000 [A]  
5*6 počet x délka trnu; km 14,520=30.000 [B]  
12*6 počet x délka trnu; km 14,530=72.000 [C]  
8*6 počet x délka trnu; km 14,550=48.000 [D]  
18*6 počet x délka trnu; km 14,560=108.000 [E]  
6*6 počet x délka trnu; km 14,585=36.000 [F]  
6*6 počet x délka trnu; km 14,600=36.000 [G]  
12*6 počet x délka trnu; km 14,625=72.000 [H]  
3*6 počet x délka trnu; km 14,900=18.000 [I]  
Celkem: A+B+C+D+E+F+G+H+I=456.000 [J]</t>
  </si>
  <si>
    <t>přikotvení bloků.Technická specifikace položky odpovídá příslušné cenové soustavě</t>
  </si>
  <si>
    <t>76*1 počet trnů x počet ks na trn=76.000 [A]</t>
  </si>
  <si>
    <t>viz pol. 74</t>
  </si>
  <si>
    <t>456/10 metráž vrtů/hodinový výkon=45.600 [A]</t>
  </si>
  <si>
    <t>((3.14*0.076*0.076)/4)*456*1.22*2 objem vrtu x metráž vrtů x hm. koeficient x zaplnění puklin v okolí vrtu=5.045 [A]</t>
  </si>
  <si>
    <t>úsek A:  
sítě 6 x 8 cm  
40 odečteno z 3D modelu; překrytí sítěmi v km 14,470 - 14,485=40.000 [A]  
2150 odečteno z 3D modelu; překrytí sítěmi v km 14,485 - 14,630=2 150.000 [B]  
Mezisoučet: A+B=2 190.000 [C]  
lanové panely  
120*(3*6) počet x (délka x výška jednotkového panelu); lanový panel v km 14,485 - 14,630=2 160.000 [D]  
Mezisoučet: D=2 160.000 [E]  
úsek B:  
sítě 8 x 10 cm  
230 odečteno z 3D modelu; překrytí sítěmi v km 14,630 - 14,670=230.000 [F]  
1360 odečteno z 3D modelu; překrytí sítěmi v km 14,810 - 14,955=1 360.000 [G]  
Mezisoučet: F+G=1 590.000 [H]  
Celkem: A+B+D+F+G=5 940.000 [I]</t>
  </si>
  <si>
    <t>Započteno ztratné 20% na záplaty, přehyby a prostřih.</t>
  </si>
  <si>
    <t>2190 výměra sítí  v úseku A=2 190.000 [A]  
A * 1.2Koeficient množství=2 628.000 [B]</t>
  </si>
  <si>
    <t>R18128</t>
  </si>
  <si>
    <t>síť na skálu, lanový panel s oky 300 x 300 mm, lano D 10 mm, povrch AlZn, s obvodovým lanem 10 mm</t>
  </si>
  <si>
    <t>2160 plocha z 3D modelu=2 160.000 [A]</t>
  </si>
  <si>
    <t>(2190+1590)*0.15 15 % plochy sítí; překrytí protierozní georohoží=567.000 [A]</t>
  </si>
  <si>
    <t>567 výměra georohože=567.000 [A]  
A * 1.2Koeficient množství=623.700 [B]</t>
  </si>
  <si>
    <t>CKT S670H, prm. 22 mm, d=1,5 m, vč. podložky 150 x 150 mm a matice.</t>
  </si>
  <si>
    <t>40/6.25+3+0.6výměra sítí/plocha na 1 trn+trny na okraj sítě+zaokrouhlení; trny do plochy sítě km 14,470 - 14,485, d = 1,5 m=10.000 [A]  
12/2+1 délka spodního okraje sítě/ interval trnů+trny na okraj; trny na spodní okraj sítě v km 14,470 - 14,485, d = 1,5 m=7.000 [B]  
230/6.25+6+0.2výměra sítí/plocha na 1 trn+trny na okraj sítě+zaokrouhlení; trny do plochy sítě km 14,630 - 14,670, d = 1,5 m=43.000 [C]  
46/2+2 délka spodních okrajů sítě/ interval trnů+trny na okraj; trny na spodní okraje sítě v km 14,630 - 14,670, d = 1,5 m=25.000 [D]  
1360/6.25+8+0.4výměra sítí/plocha na 1 trn+trny na okraj sítě+zaokrouhlení; trny do plochy sítě km 14,470 - 14,485, d = 1,5 m=226.000 [E]  
158/2+1 délka spodního okraje sítě/ interval trnů+trny na okraj; trny na spodní okraj sítě v km 14,810 - 14,955, d = 1,5 m=80.000 [F]  
Celkem: A+B+C+D+E+F=391.000 [G]</t>
  </si>
  <si>
    <t>prm. 32 mm, 280 kN na mezi kluzu, vč. matice a podložky 150 x 150 mm.</t>
  </si>
  <si>
    <t>16/2+1 délka horní hrany / interval trnů+ trn na ukončení; trny na horním okraji sítě úseku A v km 14,470 - 14,485, d = 2 m=9.000 [A]  
(54+160)/2+3 (součet délek horní hrany) / interval trnů+ trny na ukončení úseků; trny na horním okraji sítě úseku B, d = 2 m=110.000 [B]  
Mezisoučet: A+B=119.000 [C]  
34+39 úsek a+úsek B; kotvení plotu lehkého=73.000 [D]  
4 kotvení plotu těžkého=4.000 [E]  
Mezisoučet: D+E=77.000 [F]  
Celkem: A+B+D+E=196.000 [G]</t>
  </si>
  <si>
    <t>úsek A  
16 délka horního okraje; odečteno elektronicky; km 14,470 - 14,485=16.000 [A]  
12 délka dolního okraje; odečteno elektronicky; km 14,470 - 14,485=12.000 [B]  
3*2 průměrná délka svislého kraje sítě x počet okrajů; odečteno elektronicky; km 14,470 - 14,485=6.000 [C]  
Mezisoučet: A+B+C=34.000 [D]  
úsek B  
54+160 délky horního okraje; odečteno elektronicky; km 14,630 - 14,670 a 14,810 - 14,955=214.000 [E]  
46+158 délky dolního okraje; odečteno elektronicky; km 14,630 - 14,670 a 14,810 - 14,955=204.000 [F]  
6*6 průměrná délky svislého kraje sítí x počet okrajů; odečteno elektronicky; km 14,630 - 14,670 a 14,810 - 14,955=36.000 [G]  
Mezisoučet: E+F+G=454.000 [H]  
5*41 délka x počet smyček; lano pro vyvázání smyček lanových panelů na horním okraji=205.000 [I]  
Celkem: A+B+C+E+F+G+I=693.000 [J]</t>
  </si>
  <si>
    <t>1062 lano pro ploty=1 062.000 [A]  
34+454 lano sítí=488.000 [B]  
Celkem: A+B=1 550.000 [C]  
C * 1.2Koeficient množství=1 860.000 [D]</t>
  </si>
  <si>
    <t>205 lano smyček lanových panelů=205.000 [A]  
A * 1.2Koeficient množství=246.000 [B]</t>
  </si>
  <si>
    <t>4 určeno projektantem; situační výkres; km 14,630=4.000 [A]</t>
  </si>
  <si>
    <t>155214311</t>
  </si>
  <si>
    <t>Záchytný plot prováděný horolezeckou technikou sloupky osazené do vrtů včetně vystředění a zalití cementovou injekční směsí pro plot lehký betonářská</t>
  </si>
  <si>
    <t>úsek A  
18 určeno projektantem; situační výkres; km 14,475 - 14,535=18.000 [A]  
20 určeno projektantem; situační výkres; km 14,535 - 14,595=20.000 [B]  
12 určeno projektantem; situační výkres; km 14,590 - 14,630=12.000 [C]  
Mezisoučet: A+B+C=50.000 [D]  
úsek B  
20 určeno projektantem; situační výkres; km 14,645 - 14,705=20.000 [E]  
48 určeno projektantem; situační výkres; km 14,825 - 14,955=48.000 [F]  
Mezisoučet: E+F=68.000 [G]  
Celkem: A+B+C+E+F=118.000 [H]</t>
  </si>
  <si>
    <t>73+4 součet lehkých a těžkých plotů; určeno projektantem=77.000 [A]</t>
  </si>
  <si>
    <t>těžký plot  
3*3*2 počet polí x délka pole x výška pole; záchytný plot v km 14,630=18.000 [A]  
lehký plot  
17*3*2 počet polí x délka pole x výška pole; záchytný plot v km 14,475 - 14,535=102.000 [B]  
19*3*2 počet polí x délka pole x výška pole; záchytný plot v km 14,535 - 14,595=114.000 [C]  
11*3*2 počet polí x délka pole x výška pole; záchytný plot v km 14,590 - 14,630=66.000 [D]  
19*3*2 počet polí x délka pole x výška pole; záchytný plot v km 14,645 - 14,705=114.000 [E]  
47*3*2 počet polí x délka pole x výška pole; záchytný plot v km 14,825 - 14,955=282.000 [F]  
Celkem: A+B+C+D+E+F=696.000 [G]</t>
  </si>
  <si>
    <t>18 výměra sítí plotu těžkého=18.000 [A]  
696 výměra sítí plotu lehkého=696.000 [B]  
1590 výměra sítí  v úseku B=1 590.000 [C]  
Celkem: A+B+C=2 304.000 [D]  
D * 1.2Koeficient množství=2 764.800 [E]</t>
  </si>
  <si>
    <t>těžký plot  
3*3*5 počet polí x délka pole x počet lan v plotu; záchytný plot v km 14,630=45.000 [A]  
lehký plot  
17*3*3 počet polí x délka pole x počet lan v plotu; záchytný plot v km 14,475 - 14,535=153.000 [B]  
19*3*3 počet polí x délka pole x počet lan v plotu; záchytný plot v km 14,535 - 14,595=171.000 [C]  
11*3*3 počet polí x délka pole x počet lan v plotu; záchytný plot v km 14,590 - 14,630=99.000 [D]  
19*3*3 počet polí x délka pole x počet lan v plotu; záchytný plot v km 14,645 - 14,705=171.000 [E]  
47*3*3 počet polí x délka pole x počet lan v plotu; záchytný plot v km 14,825 - 14,955=423.000 [F]  
Celkem: A+B+C+D+E+F=1 062.000 [G]</t>
  </si>
  <si>
    <t>98</t>
  </si>
  <si>
    <t>4*1.3 počet sloupků x hloubka vrtu; těžký plot=5.200 [A]</t>
  </si>
  <si>
    <t>99</t>
  </si>
  <si>
    <t>(3.14*0.089*2)*4 plocha vyčnívající části sloupku x počet ks; sloupky plotů těžkých=2.236 [A]  
(3.14*0.089*2)*118 plocha vyčnívající části sloupku x počet ks; sloupky plotů lehkých=65.953 [B]  
((3.14*0.022*0.3)+(0.2*0.2*2))*80 plocha vyčnívající části trnu + plocha podložky x počet trnů; kotvící trny=8.058 [C]  
((3.14*0.022*0.3)+(0.15*0.15*2))*(391+119) plocha vyčnívající části trnu + plocha podložky x suma počtu trnů; trny sítí=33.519 [D]  
((3.14*0.022*0.3)+(0.25*0.25*2))*450 plocha vyčnívající části trnu + plocha podložky x počet trnů; trny panelů=65.576 [E]  
Celkem: A+B+C+D+E=175.342 [F]</t>
  </si>
  <si>
    <t>100</t>
  </si>
  <si>
    <t>101</t>
  </si>
  <si>
    <t>175.342/9 plocha nátěrů / plocha nátěru z 1 kg barvy=19.482 [A]</t>
  </si>
  <si>
    <t>102</t>
  </si>
  <si>
    <t>viz pol. 103</t>
  </si>
  <si>
    <t>103</t>
  </si>
  <si>
    <t>(3.14*0.089*2)*4 plocha vyčnívající části sloupku x počet ks; sloupky plotů těžkých=2.236 [A]  
(3.14*0.089*2)*118 plocha vyčnívající části sloupku x počet ks; sloupky plotů lehkých=65.953 [B]  
((3.14*0.022*0.3)+(0.2*0.2*2))*80 plocha vyčnívající části trnu + plocha podložky x počet trnů; kotvící trny=8.058 [C]  
((3.14*0.022*0.3)+(0.15*0.15*2))*(391+119) plocha vyčnívající části trnu + plocha podložky x suma počtu trnů; trny sítí=33.519 [D]  
((3.14*0.022*0.3)+(0.25*0.25*2))*450 plocha vyčnívající části trnu + plocha podložky x počet trnů; trny panelů=65.576 [E]  
((3.14*0.032*0.3)+(0.15*0.15*2))*77 plocha vyčnívající části trnu + plocha podložky x počet trnů; trny plotů=5.786 [F]  
Celkem: A+B+C+D+E+F=181.128 [G]</t>
  </si>
  <si>
    <t>104</t>
  </si>
  <si>
    <t>181.128/9 plocha nátěrů / plocha nátěru z 1 kg barvy=20.125 [A]</t>
  </si>
  <si>
    <t>105</t>
  </si>
  <si>
    <t>určen projektantem dle požadavků normy</t>
  </si>
  <si>
    <t>106</t>
  </si>
  <si>
    <t>327215181</t>
  </si>
  <si>
    <t>Montáž opěrných zdí z drátokamenných gravitačních konstrukcí (gabionů) s vyplněním kamenem na sucho (materiál ve specifikaci) ze svařovaných panelů z</t>
  </si>
  <si>
    <t>Montáž opěrných zdí z drátokamenných gravitačních konstrukcí (gabionů) s vyplněním kamenem na sucho (materiál ve specifikaci) ze svařovaných panelů z ocelových sítí s povrchovou úpravou galfan</t>
  </si>
  <si>
    <t>1.7*32 plocha gabionu s výplní podkladním betonem x délka konstrukce; výplň podzákladí gabionů=54.400 [A]</t>
  </si>
  <si>
    <t>107</t>
  </si>
  <si>
    <t>10.4*(10+2) plocha profilu gabionu s výplní kamenem x (součet délek profilu); 4 vrstvy=124.800 [A]  
11.9*(2+10)plocha profilu gabionu s výplní kamenem x (součet délek profilu); 5 vrstev=142.800 [B]  
12.9*8 plocha profilu gabionu s výplní kamenem x délka profilu; 6 vrstev=103.200 [C]  
Celkem: A+B+C=370.800 [D]</t>
  </si>
  <si>
    <t>108</t>
  </si>
  <si>
    <t>273321211</t>
  </si>
  <si>
    <t>Základy z betonu železového (bez výztuže) desky z betonu bez zvláštních nároků na prostředí tř. C 12/15</t>
  </si>
  <si>
    <t>(1.7+0.9)*32 (součet ploch podkladního betonu) x délka konstrukce; podsyp a výplň podzákladí gabionů=83.200 [A]</t>
  </si>
  <si>
    <t>109</t>
  </si>
  <si>
    <t>9*32 rozvinutá šířka GTX x délka konstrukce; filtrační GTX na rub gabionu=288.000 [A]</t>
  </si>
  <si>
    <t>110</t>
  </si>
  <si>
    <t>Započteno ztratné 15 % na přesahy a prostřih.</t>
  </si>
  <si>
    <t>111</t>
  </si>
  <si>
    <t>112</t>
  </si>
  <si>
    <t>1415 dle koordinační situace; plocha=1 415.000 [A]</t>
  </si>
  <si>
    <t>úklid mezideponie v žst. Ml. Boleslav. Technická specifikace položky odpovídá příslušné cenové soustavě</t>
  </si>
  <si>
    <t>113</t>
  </si>
  <si>
    <t>938902482</t>
  </si>
  <si>
    <t>Čištění propustků s odstraněním travnatého porostu nebo nánosu, s naložením na dopravní prostředek nebo s přemístěním na hromady na vzdálenost do 20 m</t>
  </si>
  <si>
    <t>2 určeno projektantem; zhlaví propustku v km 14,665=2.000 [A]</t>
  </si>
  <si>
    <t>D.9.8</t>
  </si>
  <si>
    <t>SO 98-98 Všeobecný objekt</t>
  </si>
  <si>
    <t xml:space="preserve">  SO 98-98</t>
  </si>
  <si>
    <t>Všeobecný objekt</t>
  </si>
  <si>
    <t>SO 98-98</t>
  </si>
  <si>
    <t>Dokumentace stavby</t>
  </si>
  <si>
    <t>VSEOB001</t>
  </si>
  <si>
    <t>Geodetická dokumentace skutečného provedení stavby, vypracování geodetické části dokumentace skutečného provedení v předepsaném rozsahu a počtu dle VT</t>
  </si>
  <si>
    <t>KPL</t>
  </si>
  <si>
    <t>v předepsaném rozsahu a počtu dle VTP a ZTP</t>
  </si>
  <si>
    <t>Položka zahrnuje veškeré činnosti nezbytné k vypracování dokumentace skutečného provedení dle SOD na zhotovení stavby a v rozsahu vyhlášky č. 499/2006 Sb.v platném znění, a dle požadavků VTP a ZTP. Jedná se o souhrn činností zahrnujících vyhotovení dokumentace skutečného provedení stavby, která m.j. obsahuje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</si>
  <si>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</si>
  <si>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stavby, vypracování technické části dokumentace skutečného provedení v předepsaném rozsahu a počtu dle VTP a ZTP</t>
  </si>
  <si>
    <t>Položka zahrnuje veškeré činnosti nezbytné k vypracování dokumentace skutečného provedení dle SOD na zhotovení stavby a v rozsahu vyhlášky č. 499/2006 Sb.v platném znění, a dle požadavků VTP a ZTP. Jedná se o souhrn činností zahrnujících vyhotovení dokumentace skutečného provedení stavby v předepsaném počtu, která m.j. zahrnuje zapracování všech změn během výstavby, návody k obsluze a manuály údržby, závěrečnou zprávu o nakládání s odpady, deklaraci vlastností použitých materiálů a prokázání shody či prokázání kvality dodávek (výsledky všech zkoušek a testů) apod.</t>
  </si>
  <si>
    <t>VSEOB003</t>
  </si>
  <si>
    <t>Dokumentace skutečného provedení stavby, vypracování kompletní dokumentace skutečného provedení v elektronické formě v předepsaném rozsahu a počtu dle</t>
  </si>
  <si>
    <t>Položka zahrnuje veškeré činnosti nezbytné k vypracování kompletní elektronické dokumentace skutečného provedení dle SOD na zhotovení stavby a v rozsahu vyhlášky č. 499/2006 Sb.v platném znění, a dle požadavků VTP a ZTP.</t>
  </si>
  <si>
    <t>034503000</t>
  </si>
  <si>
    <t>Informační tabule na staveništi</t>
  </si>
  <si>
    <t>Informační tabule při každém vstupu na staveniště s povinně zveřejňovanými údaji. Zahrnuje veškeré náklady spojené s návrhem, odsouhlasením, výrobou, osazením, údržbou a likvidací tabulí. Technická specifikace položky odpovídá příslušné cenové soustavě.</t>
  </si>
  <si>
    <t>041903000</t>
  </si>
  <si>
    <t>Dozor jiné osoby</t>
  </si>
  <si>
    <t>Geotechnický dozor zhotovitele stavby</t>
  </si>
  <si>
    <t>Zahrnuje veškeré činnosti, náklady a dopravné, související s výkonem GT dozoru zhotovitele.  Technická specifikace položky odpovídá příslušné cenové soustavě.</t>
  </si>
  <si>
    <t>VSEOB004</t>
  </si>
  <si>
    <t>Osvědčení o shodě notifikovanou osobou, zajištění vydání osvědčení v předepsaném rozsahu a počtu dle VTP a ZTP</t>
  </si>
  <si>
    <t>Položka zahrnuje veškeré činnosti, potřebné k zajištění vydání platného prohlášení o ověření subsystému notifikovanou osobou ve stadiu realizace  podle směrnice Evropského parlamentu a Rady 2008/57/ES ze dne 17.6. 2008 o interoperabilitě železničního systému, ve znění pozdějších předpisů v souhrnu pro všechny stavební objekty. Položka zahrnuje veškeré potřebné práce, náklady a dopravu pro uskutečnění dané činnosti.</t>
  </si>
  <si>
    <t>043002000</t>
  </si>
  <si>
    <t>Zkoušky a ostatní měření dle platných norem a souvisejících předpisů objednatele</t>
  </si>
  <si>
    <t>Veškeré potřebné zkoušky dle norem a souvisejících předpisů, které budou před zahájením stavby souhrnně uvedeny v návrhu KZP (a které nejsou uvedeny v soupisech prací stavebních objektů). Cena zahrnuje i náklady, potřebné pro tvorbu KZP a související dokumentace, a vedení veškeré evidence prováděných zkoušek. Technická specifikace položky odpovídá příslušné cenové soustavě.</t>
  </si>
  <si>
    <t>043203003</t>
  </si>
  <si>
    <t>Rozbory pro zatřídění a klasifikaci odpadů před jejich odvozem na skládku</t>
  </si>
  <si>
    <t>Rozbory a zatřídění odpadů před odvozem na skládku vč. sestavení základního popisu odpadu (nesmí být starší tří měsíců před předložením na skládku). Rozbory budou provedeny dle požadavků zhotovitelem vybraných a využitých zařízení pro trvalé ukládání odpadu, které musí disponovat příslušnými povoleními k nakládání s odpady. Technická specifikace položky odpovídá příslušné cenové soustavě.</t>
  </si>
  <si>
    <t>VSEOB005</t>
  </si>
  <si>
    <t>Osvědčení o bezpečnosti před uvedením do provozu, zajištění vydání osvědčení o bezpečnosti před uvedením do provoz v rozsahu a počtu dle VTP a ZTP</t>
  </si>
  <si>
    <t>Položka zahrnuje veškeré činnosti, potřebné k zajištění vydání zprávy o posouzení bezpečnosti dle prováděcího nařízení Komise EU č. 102/2013 ze dne 30.4.2013 o společné bezpečnostní metodě pro hodnocení a posuzování rizik a dle požadavků Drážního úřadu. Položka zahrnuje veškeré potřebné práce, náklady a dopravu, potřebnou pro uskutečnění dané činnosti.</t>
  </si>
  <si>
    <t>VSEOB006</t>
  </si>
  <si>
    <t>Exkurze na stavbu</t>
  </si>
  <si>
    <t>KS</t>
  </si>
  <si>
    <t>Exkurze na stavbu dle zákona o zadávání veřejných zakázek</t>
  </si>
  <si>
    <t>předpoklad 2 x během realizace prací</t>
  </si>
  <si>
    <t>Položka zahrnuje veškeré činnosti nezbytné pro zajištění exkurze. Veškerá požadavky na rozsah exkurzí je dán smlouvou o dílo.</t>
  </si>
  <si>
    <t>VSEOB007</t>
  </si>
  <si>
    <t>Nájmy</t>
  </si>
  <si>
    <t>Nájmy, hrazené zhotovitelem</t>
  </si>
  <si>
    <t>dle smluvních ujednání v dokladové části dokumentace (Smlouvy o smlouvě budoucí nájemní s dílčími vlastníky a Stanoviska ČD a.s. RSM Praha)</t>
  </si>
  <si>
    <t>Nájmy za užívání pozemků třetích stran, které jsou buď součástí obvodů staveniště jednotlivých SO (přístup na stavbu), nebo slouží pro mezideponie. Minimální sazba je dána uzavřenými smluvními ujednáními či stanoviskem správce (viz dokladová část dokumentace).</t>
  </si>
  <si>
    <t>D.9.9</t>
  </si>
  <si>
    <t>SO 90-90 Odpady</t>
  </si>
  <si>
    <t xml:space="preserve">  SO 90-90</t>
  </si>
  <si>
    <t>Likvidace odpadů včetně dopravy</t>
  </si>
  <si>
    <t>SO 90-90</t>
  </si>
  <si>
    <t>997</t>
  </si>
  <si>
    <t>Souhrn odpadů</t>
  </si>
  <si>
    <t>Evidenční položka. Mezideponie: žst. Chotětov, žst. Mladá Boleslav</t>
  </si>
  <si>
    <t>53.339 SO 10-11-10=53.339 [A]  
138.838 SO 10-11-11=138.838 [B]  
430.456 SO 10-11-12=430.456 [C]  
1392.205 SO 10-11-13=1 392.205 [D]  
811.818 SO 10-11-14=811.818 [E]  
2093.755 SO 10-11-15=2 093.755 [F]  
Celkem: A+B+C+D+E+F=4 920.411 [G]</t>
  </si>
  <si>
    <t>6.53 SO 10-11-10=6.530 [A]  
45.278 SO 10-11-11=45.278 [B]  
174.29 SO 10-11-12=174.290 [C]  
12.36 SO 10-11-13=12.360 [D]  
124.726 SO 10-11-15=124.726 [E]  
Celkem: A+B+C+D+E=363.184 [F]</t>
  </si>
  <si>
    <t>0.61 SO 10-11-10=0.610 [A]  
5.1 SO 10-11-11=5.100 [B]  
0.73 SO 10-11-12=0.730 [C]  
0.6 SO 10-11-15=0.600 [D]  
Celkem: A+B+C+D=7.040 [E]</t>
  </si>
  <si>
    <t>Evidenční položka. Mezideponie:  žst. Mladá Boleslav</t>
  </si>
  <si>
    <t>116.347 SO 10-11-15=116.347 [A]</t>
  </si>
  <si>
    <t>Evidenční položka. Mezideponie: žst. Mladá Boleslav</t>
  </si>
  <si>
    <t>3.065 SO 10-11-15=3.065 [A]</t>
  </si>
  <si>
    <t>29.087 SO 10-11-15=29.087 [A]</t>
  </si>
  <si>
    <t>0.265 SO 10-11-15=0.265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</si>
</sst>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sharedStrings" Target="sharedStrings.xml" /><Relationship Id="rId1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f>
      </c>
    </row>
    <row r="7" spans="2:3" ht="12.75" customHeight="1">
      <c r="B7" s="8" t="s">
        <v>7</v>
      </c>
      <c s="10">
        <f>0+E10+E12+E19+E21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10-11-15-dop'!K8+'SO 10-11-15-dop'!M8</f>
      </c>
      <c s="14">
        <f>C11*0.21</f>
      </c>
      <c s="14">
        <f>C11+D11</f>
      </c>
      <c s="13">
        <f>'SO 10-11-15-dop'!T7</f>
      </c>
    </row>
    <row r="12" spans="1:6" ht="12.75">
      <c r="A12" s="11" t="s">
        <v>136</v>
      </c>
      <c s="12" t="s">
        <v>137</v>
      </c>
      <c s="14">
        <f>0+C13+C14+C15+C16+C17+C18</f>
      </c>
      <c s="14">
        <f>C12*0.21</f>
      </c>
      <c s="14">
        <f>0+E13+E14+E15+E16+E17+E18</f>
      </c>
      <c s="13">
        <f>0+F13+F14+F15+F16+F17+F18</f>
      </c>
    </row>
    <row r="13" spans="1:6" ht="12.75">
      <c r="A13" s="11" t="s">
        <v>138</v>
      </c>
      <c s="12" t="s">
        <v>139</v>
      </c>
      <c s="14">
        <f>'SO 10-11-10'!K8+'SO 10-11-10'!M8</f>
      </c>
      <c s="14">
        <f>C13*0.21</f>
      </c>
      <c s="14">
        <f>C13+D13</f>
      </c>
      <c s="13">
        <f>'SO 10-11-10'!T7</f>
      </c>
    </row>
    <row r="14" spans="1:6" ht="12.75">
      <c r="A14" s="11" t="s">
        <v>442</v>
      </c>
      <c s="12" t="s">
        <v>443</v>
      </c>
      <c s="14">
        <f>'SO 10-11-11'!K8+'SO 10-11-11'!M8</f>
      </c>
      <c s="14">
        <f>C14*0.21</f>
      </c>
      <c s="14">
        <f>C14+D14</f>
      </c>
      <c s="13">
        <f>'SO 10-11-11'!T7</f>
      </c>
    </row>
    <row r="15" spans="1:6" ht="12.75">
      <c r="A15" s="11" t="s">
        <v>550</v>
      </c>
      <c s="12" t="s">
        <v>551</v>
      </c>
      <c s="14">
        <f>'SO 10-11-12'!K8+'SO 10-11-12'!M8</f>
      </c>
      <c s="14">
        <f>C15*0.21</f>
      </c>
      <c s="14">
        <f>C15+D15</f>
      </c>
      <c s="13">
        <f>'SO 10-11-12'!T7</f>
      </c>
    </row>
    <row r="16" spans="1:6" ht="12.75">
      <c r="A16" s="11" t="s">
        <v>728</v>
      </c>
      <c s="12" t="s">
        <v>729</v>
      </c>
      <c s="14">
        <f>'SO 10-11-13'!K8+'SO 10-11-13'!M8</f>
      </c>
      <c s="14">
        <f>C16*0.21</f>
      </c>
      <c s="14">
        <f>C16+D16</f>
      </c>
      <c s="13">
        <f>'SO 10-11-13'!T7</f>
      </c>
    </row>
    <row r="17" spans="1:6" ht="12.75">
      <c r="A17" s="11" t="s">
        <v>855</v>
      </c>
      <c s="12" t="s">
        <v>856</v>
      </c>
      <c s="14">
        <f>'SO 10-11-14'!K8+'SO 10-11-14'!M8</f>
      </c>
      <c s="14">
        <f>C17*0.21</f>
      </c>
      <c s="14">
        <f>C17+D17</f>
      </c>
      <c s="13">
        <f>'SO 10-11-14'!T7</f>
      </c>
    </row>
    <row r="18" spans="1:6" ht="12.75">
      <c r="A18" s="11" t="s">
        <v>908</v>
      </c>
      <c s="12" t="s">
        <v>909</v>
      </c>
      <c s="14">
        <f>'SO 10-11-15'!K8+'SO 10-11-15'!M8</f>
      </c>
      <c s="14">
        <f>C18*0.21</f>
      </c>
      <c s="14">
        <f>C18+D18</f>
      </c>
      <c s="13">
        <f>'SO 10-11-15'!T7</f>
      </c>
    </row>
    <row r="19" spans="1:6" ht="12.75">
      <c r="A19" s="11" t="s">
        <v>1101</v>
      </c>
      <c s="12" t="s">
        <v>1102</v>
      </c>
      <c s="14">
        <f>0+C20</f>
      </c>
      <c s="14">
        <f>C19*0.21</f>
      </c>
      <c s="14">
        <f>0+E20</f>
      </c>
      <c s="13">
        <f>0+F20</f>
      </c>
    </row>
    <row r="20" spans="1:6" ht="12.75">
      <c r="A20" s="11" t="s">
        <v>1103</v>
      </c>
      <c s="12" t="s">
        <v>1104</v>
      </c>
      <c s="14">
        <f>'SO 98-98'!K8+'SO 98-98'!M8</f>
      </c>
      <c s="14">
        <f>C20*0.21</f>
      </c>
      <c s="14">
        <f>C20+D20</f>
      </c>
      <c s="13">
        <f>'SO 98-98'!T7</f>
      </c>
    </row>
    <row r="21" spans="1:6" ht="12.75">
      <c r="A21" s="11" t="s">
        <v>1148</v>
      </c>
      <c s="12" t="s">
        <v>1149</v>
      </c>
      <c s="14">
        <f>0+C22</f>
      </c>
      <c s="14">
        <f>C21*0.21</f>
      </c>
      <c s="14">
        <f>0+E22</f>
      </c>
      <c s="13">
        <f>0+F22</f>
      </c>
    </row>
    <row r="22" spans="1:6" ht="12.75">
      <c r="A22" s="11" t="s">
        <v>1150</v>
      </c>
      <c s="12" t="s">
        <v>1151</v>
      </c>
      <c s="14">
        <f>'SO 90-90'!K8+'SO 90-90'!M8</f>
      </c>
      <c s="14">
        <f>C22*0.21</f>
      </c>
      <c s="14">
        <f>C22+D22</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1148</v>
      </c>
      <c s="41">
        <f>Rekapitulace!C21</f>
      </c>
      <c s="20" t="s">
        <v>0</v>
      </c>
      <c t="s">
        <v>23</v>
      </c>
      <c t="s">
        <v>27</v>
      </c>
    </row>
    <row r="4" spans="1:16" ht="32" customHeight="1">
      <c r="A4" s="24" t="s">
        <v>20</v>
      </c>
      <c s="25" t="s">
        <v>28</v>
      </c>
      <c s="27" t="s">
        <v>1148</v>
      </c>
      <c r="E4" s="26" t="s">
        <v>1149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1152</v>
      </c>
      <c r="E8" s="30" t="s">
        <v>1151</v>
      </c>
      <c r="J8" s="29">
        <f>0+J9</f>
      </c>
      <c s="29">
        <f>0+K9</f>
      </c>
      <c s="29">
        <f>0+L9</f>
      </c>
      <c s="29">
        <f>0+M9</f>
      </c>
    </row>
    <row r="9" spans="1:13" ht="12.75">
      <c r="A9" t="s">
        <v>46</v>
      </c>
      <c r="C9" s="31" t="s">
        <v>1153</v>
      </c>
      <c r="E9" s="33" t="s">
        <v>1154</v>
      </c>
      <c r="J9" s="32">
        <f>0</f>
      </c>
      <c s="32">
        <f>0</f>
      </c>
      <c s="32">
        <f>0+L10+L14+L18+L22+L26+L30+L34</f>
      </c>
      <c s="32">
        <f>0+M10+M14+M18+M22+M26+M30+M34</f>
      </c>
    </row>
    <row r="10" spans="1:16" ht="25.5">
      <c r="A10" t="s">
        <v>49</v>
      </c>
      <c s="34" t="s">
        <v>50</v>
      </c>
      <c s="34" t="s">
        <v>276</v>
      </c>
      <c s="35" t="s">
        <v>277</v>
      </c>
      <c s="6" t="s">
        <v>278</v>
      </c>
      <c s="36" t="s">
        <v>121</v>
      </c>
      <c s="37">
        <v>4920.411</v>
      </c>
      <c s="36">
        <v>0</v>
      </c>
      <c s="36">
        <f>ROUND(G10*H10,6)</f>
      </c>
      <c r="L10" s="38">
        <v>0</v>
      </c>
      <c s="32">
        <f>ROUND(ROUND(L10,2)*ROUND(G10,3),2)</f>
      </c>
      <c s="36" t="s">
        <v>279</v>
      </c>
      <c>
        <f>(M10*21)/100</f>
      </c>
      <c t="s">
        <v>27</v>
      </c>
    </row>
    <row r="11" spans="1:5" ht="12.75">
      <c r="A11" s="35" t="s">
        <v>56</v>
      </c>
      <c r="E11" s="39" t="s">
        <v>1155</v>
      </c>
    </row>
    <row r="12" spans="1:5" ht="89.25">
      <c r="A12" s="35" t="s">
        <v>57</v>
      </c>
      <c r="E12" s="40" t="s">
        <v>1156</v>
      </c>
    </row>
    <row r="13" spans="1:5" ht="191.25">
      <c r="A13" t="s">
        <v>59</v>
      </c>
      <c r="E13" s="39" t="s">
        <v>135</v>
      </c>
    </row>
    <row r="14" spans="1:16" ht="25.5">
      <c r="A14" t="s">
        <v>49</v>
      </c>
      <c s="34" t="s">
        <v>27</v>
      </c>
      <c s="34" t="s">
        <v>283</v>
      </c>
      <c s="35" t="s">
        <v>284</v>
      </c>
      <c s="6" t="s">
        <v>285</v>
      </c>
      <c s="36" t="s">
        <v>121</v>
      </c>
      <c s="37">
        <v>363.184</v>
      </c>
      <c s="36">
        <v>0</v>
      </c>
      <c s="36">
        <f>ROUND(G14*H14,6)</f>
      </c>
      <c r="L14" s="38">
        <v>0</v>
      </c>
      <c s="32">
        <f>ROUND(ROUND(L14,2)*ROUND(G14,3),2)</f>
      </c>
      <c s="36" t="s">
        <v>279</v>
      </c>
      <c>
        <f>(M14*21)/100</f>
      </c>
      <c t="s">
        <v>27</v>
      </c>
    </row>
    <row r="15" spans="1:5" ht="12.75">
      <c r="A15" s="35" t="s">
        <v>56</v>
      </c>
      <c r="E15" s="39" t="s">
        <v>1155</v>
      </c>
    </row>
    <row r="16" spans="1:5" ht="76.5">
      <c r="A16" s="35" t="s">
        <v>57</v>
      </c>
      <c r="E16" s="40" t="s">
        <v>1157</v>
      </c>
    </row>
    <row r="17" spans="1:5" ht="191.25">
      <c r="A17" t="s">
        <v>59</v>
      </c>
      <c r="E17" s="39" t="s">
        <v>135</v>
      </c>
    </row>
    <row r="18" spans="1:16" ht="25.5">
      <c r="A18" t="s">
        <v>49</v>
      </c>
      <c s="34" t="s">
        <v>26</v>
      </c>
      <c s="34" t="s">
        <v>289</v>
      </c>
      <c s="35" t="s">
        <v>290</v>
      </c>
      <c s="6" t="s">
        <v>291</v>
      </c>
      <c s="36" t="s">
        <v>121</v>
      </c>
      <c s="37">
        <v>7.04</v>
      </c>
      <c s="36">
        <v>0</v>
      </c>
      <c s="36">
        <f>ROUND(G18*H18,6)</f>
      </c>
      <c r="L18" s="38">
        <v>0</v>
      </c>
      <c s="32">
        <f>ROUND(ROUND(L18,2)*ROUND(G18,3),2)</f>
      </c>
      <c s="36" t="s">
        <v>279</v>
      </c>
      <c>
        <f>(M18*21)/100</f>
      </c>
      <c t="s">
        <v>27</v>
      </c>
    </row>
    <row r="19" spans="1:5" ht="12.75">
      <c r="A19" s="35" t="s">
        <v>56</v>
      </c>
      <c r="E19" s="39" t="s">
        <v>1155</v>
      </c>
    </row>
    <row r="20" spans="1:5" ht="63.75">
      <c r="A20" s="35" t="s">
        <v>57</v>
      </c>
      <c r="E20" s="40" t="s">
        <v>1158</v>
      </c>
    </row>
    <row r="21" spans="1:5" ht="191.25">
      <c r="A21" t="s">
        <v>59</v>
      </c>
      <c r="E21" s="39" t="s">
        <v>135</v>
      </c>
    </row>
    <row r="22" spans="1:16" ht="25.5">
      <c r="A22" t="s">
        <v>49</v>
      </c>
      <c s="34" t="s">
        <v>66</v>
      </c>
      <c s="34" t="s">
        <v>995</v>
      </c>
      <c s="35" t="s">
        <v>996</v>
      </c>
      <c s="6" t="s">
        <v>997</v>
      </c>
      <c s="36" t="s">
        <v>121</v>
      </c>
      <c s="37">
        <v>116.347</v>
      </c>
      <c s="36">
        <v>0</v>
      </c>
      <c s="36">
        <f>ROUND(G22*H22,6)</f>
      </c>
      <c r="L22" s="38">
        <v>0</v>
      </c>
      <c s="32">
        <f>ROUND(ROUND(L22,2)*ROUND(G22,3),2)</f>
      </c>
      <c s="36" t="s">
        <v>279</v>
      </c>
      <c>
        <f>(M22*21)/100</f>
      </c>
      <c t="s">
        <v>27</v>
      </c>
    </row>
    <row r="23" spans="1:5" ht="12.75">
      <c r="A23" s="35" t="s">
        <v>56</v>
      </c>
      <c r="E23" s="39" t="s">
        <v>1159</v>
      </c>
    </row>
    <row r="24" spans="1:5" ht="12.75">
      <c r="A24" s="35" t="s">
        <v>57</v>
      </c>
      <c r="E24" s="40" t="s">
        <v>1160</v>
      </c>
    </row>
    <row r="25" spans="1:5" ht="191.25">
      <c r="A25" t="s">
        <v>59</v>
      </c>
      <c r="E25" s="39" t="s">
        <v>135</v>
      </c>
    </row>
    <row r="26" spans="1:16" ht="25.5">
      <c r="A26" t="s">
        <v>49</v>
      </c>
      <c s="34" t="s">
        <v>69</v>
      </c>
      <c s="34" t="s">
        <v>1000</v>
      </c>
      <c s="35" t="s">
        <v>1001</v>
      </c>
      <c s="6" t="s">
        <v>1002</v>
      </c>
      <c s="36" t="s">
        <v>121</v>
      </c>
      <c s="37">
        <v>3.065</v>
      </c>
      <c s="36">
        <v>0</v>
      </c>
      <c s="36">
        <f>ROUND(G26*H26,6)</f>
      </c>
      <c r="L26" s="38">
        <v>0</v>
      </c>
      <c s="32">
        <f>ROUND(ROUND(L26,2)*ROUND(G26,3),2)</f>
      </c>
      <c s="36" t="s">
        <v>279</v>
      </c>
      <c>
        <f>(M26*21)/100</f>
      </c>
      <c t="s">
        <v>27</v>
      </c>
    </row>
    <row r="27" spans="1:5" ht="12.75">
      <c r="A27" s="35" t="s">
        <v>56</v>
      </c>
      <c r="E27" s="39" t="s">
        <v>1161</v>
      </c>
    </row>
    <row r="28" spans="1:5" ht="12.75">
      <c r="A28" s="35" t="s">
        <v>57</v>
      </c>
      <c r="E28" s="40" t="s">
        <v>1162</v>
      </c>
    </row>
    <row r="29" spans="1:5" ht="191.25">
      <c r="A29" t="s">
        <v>59</v>
      </c>
      <c r="E29" s="39" t="s">
        <v>135</v>
      </c>
    </row>
    <row r="30" spans="1:16" ht="25.5">
      <c r="A30" t="s">
        <v>49</v>
      </c>
      <c s="34" t="s">
        <v>76</v>
      </c>
      <c s="34" t="s">
        <v>1005</v>
      </c>
      <c s="35" t="s">
        <v>1006</v>
      </c>
      <c s="6" t="s">
        <v>1007</v>
      </c>
      <c s="36" t="s">
        <v>121</v>
      </c>
      <c s="37">
        <v>29.087</v>
      </c>
      <c s="36">
        <v>0</v>
      </c>
      <c s="36">
        <f>ROUND(G30*H30,6)</f>
      </c>
      <c r="L30" s="38">
        <v>0</v>
      </c>
      <c s="32">
        <f>ROUND(ROUND(L30,2)*ROUND(G30,3),2)</f>
      </c>
      <c s="36" t="s">
        <v>279</v>
      </c>
      <c>
        <f>(M30*21)/100</f>
      </c>
      <c t="s">
        <v>27</v>
      </c>
    </row>
    <row r="31" spans="1:5" ht="12.75">
      <c r="A31" s="35" t="s">
        <v>56</v>
      </c>
      <c r="E31" s="39" t="s">
        <v>1159</v>
      </c>
    </row>
    <row r="32" spans="1:5" ht="12.75">
      <c r="A32" s="35" t="s">
        <v>57</v>
      </c>
      <c r="E32" s="40" t="s">
        <v>1163</v>
      </c>
    </row>
    <row r="33" spans="1:5" ht="191.25">
      <c r="A33" t="s">
        <v>59</v>
      </c>
      <c r="E33" s="39" t="s">
        <v>135</v>
      </c>
    </row>
    <row r="34" spans="1:16" ht="25.5">
      <c r="A34" t="s">
        <v>49</v>
      </c>
      <c s="34" t="s">
        <v>80</v>
      </c>
      <c s="34" t="s">
        <v>130</v>
      </c>
      <c s="35" t="s">
        <v>131</v>
      </c>
      <c s="6" t="s">
        <v>132</v>
      </c>
      <c s="36" t="s">
        <v>121</v>
      </c>
      <c s="37">
        <v>0.265</v>
      </c>
      <c s="36">
        <v>0</v>
      </c>
      <c s="36">
        <f>ROUND(G34*H34,6)</f>
      </c>
      <c r="L34" s="38">
        <v>0</v>
      </c>
      <c s="32">
        <f>ROUND(ROUND(L34,2)*ROUND(G34,3),2)</f>
      </c>
      <c s="36" t="s">
        <v>279</v>
      </c>
      <c>
        <f>(M34*21)/100</f>
      </c>
      <c t="s">
        <v>27</v>
      </c>
    </row>
    <row r="35" spans="1:5" ht="12.75">
      <c r="A35" s="35" t="s">
        <v>56</v>
      </c>
      <c r="E35" s="39" t="s">
        <v>1161</v>
      </c>
    </row>
    <row r="36" spans="1:5" ht="12.75">
      <c r="A36" s="35" t="s">
        <v>57</v>
      </c>
      <c r="E36" s="40" t="s">
        <v>1164</v>
      </c>
    </row>
    <row r="37" spans="1:5" ht="191.25">
      <c r="A37" t="s">
        <v>59</v>
      </c>
      <c r="E37" s="39" t="s">
        <v>135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45</v>
      </c>
      <c r="E8" s="30" t="s">
        <v>17</v>
      </c>
      <c r="J8" s="29">
        <f>0+J9+J30+J63</f>
      </c>
      <c s="29">
        <f>0+K9+K30+K63</f>
      </c>
      <c s="29">
        <f>0+L9+L30+L63</f>
      </c>
      <c s="29">
        <f>0+M9+M30+M63</f>
      </c>
    </row>
    <row r="9" spans="1:13" ht="12.75">
      <c r="A9" t="s">
        <v>46</v>
      </c>
      <c r="C9" s="31" t="s">
        <v>47</v>
      </c>
      <c r="E9" s="33" t="s">
        <v>48</v>
      </c>
      <c r="J9" s="32">
        <f>0</f>
      </c>
      <c s="32">
        <f>0</f>
      </c>
      <c s="32">
        <f>0+L10+L14+L18+L22+L26</f>
      </c>
      <c s="32">
        <f>0+M10+M14+M18+M22+M26</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53</v>
      </c>
    </row>
    <row r="12" spans="1:5" ht="25.5">
      <c r="A12" s="35" t="s">
        <v>57</v>
      </c>
      <c r="E12" s="40" t="s">
        <v>58</v>
      </c>
    </row>
    <row r="13" spans="1:5" ht="12.75">
      <c r="A13" t="s">
        <v>59</v>
      </c>
      <c r="E13" s="39" t="s">
        <v>60</v>
      </c>
    </row>
    <row r="14" spans="1:16" ht="12.75">
      <c r="A14" t="s">
        <v>49</v>
      </c>
      <c s="34" t="s">
        <v>27</v>
      </c>
      <c s="34" t="s">
        <v>61</v>
      </c>
      <c s="35" t="s">
        <v>52</v>
      </c>
      <c s="6" t="s">
        <v>62</v>
      </c>
      <c s="36" t="s">
        <v>54</v>
      </c>
      <c s="37">
        <v>1</v>
      </c>
      <c s="36">
        <v>0</v>
      </c>
      <c s="36">
        <f>ROUND(G14*H14,6)</f>
      </c>
      <c r="L14" s="38">
        <v>0</v>
      </c>
      <c s="32">
        <f>ROUND(ROUND(L14,2)*ROUND(G14,3),2)</f>
      </c>
      <c s="36" t="s">
        <v>55</v>
      </c>
      <c>
        <f>(M14*21)/100</f>
      </c>
      <c t="s">
        <v>27</v>
      </c>
    </row>
    <row r="15" spans="1:5" ht="12.75">
      <c r="A15" s="35" t="s">
        <v>56</v>
      </c>
      <c r="E15" s="39" t="s">
        <v>62</v>
      </c>
    </row>
    <row r="16" spans="1:5" ht="25.5">
      <c r="A16" s="35" t="s">
        <v>57</v>
      </c>
      <c r="E16" s="40" t="s">
        <v>58</v>
      </c>
    </row>
    <row r="17" spans="1:5" ht="12.75">
      <c r="A17" t="s">
        <v>59</v>
      </c>
      <c r="E17" s="39" t="s">
        <v>60</v>
      </c>
    </row>
    <row r="18" spans="1:16" ht="12.75">
      <c r="A18" t="s">
        <v>49</v>
      </c>
      <c s="34" t="s">
        <v>26</v>
      </c>
      <c s="34" t="s">
        <v>63</v>
      </c>
      <c s="35" t="s">
        <v>52</v>
      </c>
      <c s="6" t="s">
        <v>64</v>
      </c>
      <c s="36" t="s">
        <v>54</v>
      </c>
      <c s="37">
        <v>20</v>
      </c>
      <c s="36">
        <v>0</v>
      </c>
      <c s="36">
        <f>ROUND(G18*H18,6)</f>
      </c>
      <c r="L18" s="38">
        <v>0</v>
      </c>
      <c s="32">
        <f>ROUND(ROUND(L18,2)*ROUND(G18,3),2)</f>
      </c>
      <c s="36" t="s">
        <v>55</v>
      </c>
      <c>
        <f>(M18*21)/100</f>
      </c>
      <c t="s">
        <v>27</v>
      </c>
    </row>
    <row r="19" spans="1:5" ht="12.75">
      <c r="A19" s="35" t="s">
        <v>56</v>
      </c>
      <c r="E19" s="39" t="s">
        <v>64</v>
      </c>
    </row>
    <row r="20" spans="1:5" ht="25.5">
      <c r="A20" s="35" t="s">
        <v>57</v>
      </c>
      <c r="E20" s="40" t="s">
        <v>65</v>
      </c>
    </row>
    <row r="21" spans="1:5" ht="12.75">
      <c r="A21" t="s">
        <v>59</v>
      </c>
      <c r="E21" s="39" t="s">
        <v>60</v>
      </c>
    </row>
    <row r="22" spans="1:16" ht="12.75">
      <c r="A22" t="s">
        <v>49</v>
      </c>
      <c s="34" t="s">
        <v>66</v>
      </c>
      <c s="34" t="s">
        <v>67</v>
      </c>
      <c s="35" t="s">
        <v>52</v>
      </c>
      <c s="6" t="s">
        <v>68</v>
      </c>
      <c s="36" t="s">
        <v>54</v>
      </c>
      <c s="37">
        <v>20</v>
      </c>
      <c s="36">
        <v>0</v>
      </c>
      <c s="36">
        <f>ROUND(G22*H22,6)</f>
      </c>
      <c r="L22" s="38">
        <v>0</v>
      </c>
      <c s="32">
        <f>ROUND(ROUND(L22,2)*ROUND(G22,3),2)</f>
      </c>
      <c s="36" t="s">
        <v>55</v>
      </c>
      <c>
        <f>(M22*21)/100</f>
      </c>
      <c t="s">
        <v>27</v>
      </c>
    </row>
    <row r="23" spans="1:5" ht="12.75">
      <c r="A23" s="35" t="s">
        <v>56</v>
      </c>
      <c r="E23" s="39" t="s">
        <v>68</v>
      </c>
    </row>
    <row r="24" spans="1:5" ht="25.5">
      <c r="A24" s="35" t="s">
        <v>57</v>
      </c>
      <c r="E24" s="40" t="s">
        <v>65</v>
      </c>
    </row>
    <row r="25" spans="1:5" ht="12.75">
      <c r="A25" t="s">
        <v>59</v>
      </c>
      <c r="E25" s="39" t="s">
        <v>60</v>
      </c>
    </row>
    <row r="26" spans="1:16" ht="12.75">
      <c r="A26" t="s">
        <v>49</v>
      </c>
      <c s="34" t="s">
        <v>69</v>
      </c>
      <c s="34" t="s">
        <v>70</v>
      </c>
      <c s="35" t="s">
        <v>52</v>
      </c>
      <c s="6" t="s">
        <v>71</v>
      </c>
      <c s="36" t="s">
        <v>72</v>
      </c>
      <c s="37">
        <v>5</v>
      </c>
      <c s="36">
        <v>0</v>
      </c>
      <c s="36">
        <f>ROUND(G26*H26,6)</f>
      </c>
      <c r="L26" s="38">
        <v>0</v>
      </c>
      <c s="32">
        <f>ROUND(ROUND(L26,2)*ROUND(G26,3),2)</f>
      </c>
      <c s="36" t="s">
        <v>55</v>
      </c>
      <c>
        <f>(M26*21)/100</f>
      </c>
      <c t="s">
        <v>27</v>
      </c>
    </row>
    <row r="27" spans="1:5" ht="12.75">
      <c r="A27" s="35" t="s">
        <v>56</v>
      </c>
      <c r="E27" s="39" t="s">
        <v>71</v>
      </c>
    </row>
    <row r="28" spans="1:5" ht="25.5">
      <c r="A28" s="35" t="s">
        <v>57</v>
      </c>
      <c r="E28" s="40" t="s">
        <v>73</v>
      </c>
    </row>
    <row r="29" spans="1:5" ht="12.75">
      <c r="A29" t="s">
        <v>59</v>
      </c>
      <c r="E29" s="39" t="s">
        <v>60</v>
      </c>
    </row>
    <row r="30" spans="1:13" ht="12.75">
      <c r="A30" t="s">
        <v>46</v>
      </c>
      <c r="C30" s="31" t="s">
        <v>74</v>
      </c>
      <c r="E30" s="33" t="s">
        <v>75</v>
      </c>
      <c r="J30" s="32">
        <f>0</f>
      </c>
      <c s="32">
        <f>0</f>
      </c>
      <c s="32">
        <f>0+L31+L35+L39+L43+L47+L51+L55+L59</f>
      </c>
      <c s="32">
        <f>0+M31+M35+M39+M43+M47+M51+M55+M59</f>
      </c>
    </row>
    <row r="31" spans="1:16" ht="25.5">
      <c r="A31" t="s">
        <v>49</v>
      </c>
      <c s="34" t="s">
        <v>76</v>
      </c>
      <c s="34" t="s">
        <v>77</v>
      </c>
      <c s="35" t="s">
        <v>52</v>
      </c>
      <c s="6" t="s">
        <v>78</v>
      </c>
      <c s="36" t="s">
        <v>54</v>
      </c>
      <c s="37">
        <v>1</v>
      </c>
      <c s="36">
        <v>0</v>
      </c>
      <c s="36">
        <f>ROUND(G31*H31,6)</f>
      </c>
      <c r="L31" s="38">
        <v>0</v>
      </c>
      <c s="32">
        <f>ROUND(ROUND(L31,2)*ROUND(G31,3),2)</f>
      </c>
      <c s="36" t="s">
        <v>55</v>
      </c>
      <c>
        <f>(M31*21)/100</f>
      </c>
      <c t="s">
        <v>27</v>
      </c>
    </row>
    <row r="32" spans="1:5" ht="102">
      <c r="A32" s="35" t="s">
        <v>56</v>
      </c>
      <c r="E32" s="39" t="s">
        <v>79</v>
      </c>
    </row>
    <row r="33" spans="1:5" ht="25.5">
      <c r="A33" s="35" t="s">
        <v>57</v>
      </c>
      <c r="E33" s="40" t="s">
        <v>58</v>
      </c>
    </row>
    <row r="34" spans="1:5" ht="12.75">
      <c r="A34" t="s">
        <v>59</v>
      </c>
      <c r="E34" s="39" t="s">
        <v>60</v>
      </c>
    </row>
    <row r="35" spans="1:16" ht="25.5">
      <c r="A35" t="s">
        <v>49</v>
      </c>
      <c s="34" t="s">
        <v>80</v>
      </c>
      <c s="34" t="s">
        <v>81</v>
      </c>
      <c s="35" t="s">
        <v>52</v>
      </c>
      <c s="6" t="s">
        <v>82</v>
      </c>
      <c s="36" t="s">
        <v>54</v>
      </c>
      <c s="37">
        <v>1</v>
      </c>
      <c s="36">
        <v>0</v>
      </c>
      <c s="36">
        <f>ROUND(G35*H35,6)</f>
      </c>
      <c r="L35" s="38">
        <v>0</v>
      </c>
      <c s="32">
        <f>ROUND(ROUND(L35,2)*ROUND(G35,3),2)</f>
      </c>
      <c s="36" t="s">
        <v>55</v>
      </c>
      <c>
        <f>(M35*21)/100</f>
      </c>
      <c t="s">
        <v>27</v>
      </c>
    </row>
    <row r="36" spans="1:5" ht="102">
      <c r="A36" s="35" t="s">
        <v>56</v>
      </c>
      <c r="E36" s="39" t="s">
        <v>83</v>
      </c>
    </row>
    <row r="37" spans="1:5" ht="25.5">
      <c r="A37" s="35" t="s">
        <v>57</v>
      </c>
      <c r="E37" s="40" t="s">
        <v>58</v>
      </c>
    </row>
    <row r="38" spans="1:5" ht="12.75">
      <c r="A38" t="s">
        <v>59</v>
      </c>
      <c r="E38" s="39" t="s">
        <v>60</v>
      </c>
    </row>
    <row r="39" spans="1:16" ht="25.5">
      <c r="A39" t="s">
        <v>49</v>
      </c>
      <c s="34" t="s">
        <v>84</v>
      </c>
      <c s="34" t="s">
        <v>85</v>
      </c>
      <c s="35" t="s">
        <v>52</v>
      </c>
      <c s="6" t="s">
        <v>86</v>
      </c>
      <c s="36" t="s">
        <v>54</v>
      </c>
      <c s="37">
        <v>1</v>
      </c>
      <c s="36">
        <v>0</v>
      </c>
      <c s="36">
        <f>ROUND(G39*H39,6)</f>
      </c>
      <c r="L39" s="38">
        <v>0</v>
      </c>
      <c s="32">
        <f>ROUND(ROUND(L39,2)*ROUND(G39,3),2)</f>
      </c>
      <c s="36" t="s">
        <v>55</v>
      </c>
      <c>
        <f>(M39*21)/100</f>
      </c>
      <c t="s">
        <v>27</v>
      </c>
    </row>
    <row r="40" spans="1:5" ht="38.25">
      <c r="A40" s="35" t="s">
        <v>56</v>
      </c>
      <c r="E40" s="39" t="s">
        <v>87</v>
      </c>
    </row>
    <row r="41" spans="1:5" ht="25.5">
      <c r="A41" s="35" t="s">
        <v>57</v>
      </c>
      <c r="E41" s="40" t="s">
        <v>58</v>
      </c>
    </row>
    <row r="42" spans="1:5" ht="12.75">
      <c r="A42" t="s">
        <v>59</v>
      </c>
      <c r="E42" s="39" t="s">
        <v>60</v>
      </c>
    </row>
    <row r="43" spans="1:16" ht="25.5">
      <c r="A43" t="s">
        <v>49</v>
      </c>
      <c s="34" t="s">
        <v>88</v>
      </c>
      <c s="34" t="s">
        <v>89</v>
      </c>
      <c s="35" t="s">
        <v>52</v>
      </c>
      <c s="6" t="s">
        <v>90</v>
      </c>
      <c s="36" t="s">
        <v>54</v>
      </c>
      <c s="37">
        <v>1</v>
      </c>
      <c s="36">
        <v>0</v>
      </c>
      <c s="36">
        <f>ROUND(G43*H43,6)</f>
      </c>
      <c r="L43" s="38">
        <v>0</v>
      </c>
      <c s="32">
        <f>ROUND(ROUND(L43,2)*ROUND(G43,3),2)</f>
      </c>
      <c s="36" t="s">
        <v>55</v>
      </c>
      <c>
        <f>(M43*21)/100</f>
      </c>
      <c t="s">
        <v>27</v>
      </c>
    </row>
    <row r="44" spans="1:5" ht="51">
      <c r="A44" s="35" t="s">
        <v>56</v>
      </c>
      <c r="E44" s="39" t="s">
        <v>91</v>
      </c>
    </row>
    <row r="45" spans="1:5" ht="25.5">
      <c r="A45" s="35" t="s">
        <v>57</v>
      </c>
      <c r="E45" s="40" t="s">
        <v>58</v>
      </c>
    </row>
    <row r="46" spans="1:5" ht="12.75">
      <c r="A46" t="s">
        <v>59</v>
      </c>
      <c r="E46" s="39" t="s">
        <v>60</v>
      </c>
    </row>
    <row r="47" spans="1:16" ht="38.25">
      <c r="A47" t="s">
        <v>49</v>
      </c>
      <c s="34" t="s">
        <v>92</v>
      </c>
      <c s="34" t="s">
        <v>93</v>
      </c>
      <c s="35" t="s">
        <v>52</v>
      </c>
      <c s="6" t="s">
        <v>94</v>
      </c>
      <c s="36" t="s">
        <v>54</v>
      </c>
      <c s="37">
        <v>1</v>
      </c>
      <c s="36">
        <v>0</v>
      </c>
      <c s="36">
        <f>ROUND(G47*H47,6)</f>
      </c>
      <c r="L47" s="38">
        <v>0</v>
      </c>
      <c s="32">
        <f>ROUND(ROUND(L47,2)*ROUND(G47,3),2)</f>
      </c>
      <c s="36" t="s">
        <v>55</v>
      </c>
      <c>
        <f>(M47*21)/100</f>
      </c>
      <c t="s">
        <v>27</v>
      </c>
    </row>
    <row r="48" spans="1:5" ht="102">
      <c r="A48" s="35" t="s">
        <v>56</v>
      </c>
      <c r="E48" s="39" t="s">
        <v>95</v>
      </c>
    </row>
    <row r="49" spans="1:5" ht="25.5">
      <c r="A49" s="35" t="s">
        <v>57</v>
      </c>
      <c r="E49" s="40" t="s">
        <v>58</v>
      </c>
    </row>
    <row r="50" spans="1:5" ht="12.75">
      <c r="A50" t="s">
        <v>59</v>
      </c>
      <c r="E50" s="39" t="s">
        <v>60</v>
      </c>
    </row>
    <row r="51" spans="1:16" ht="38.25">
      <c r="A51" t="s">
        <v>49</v>
      </c>
      <c s="34" t="s">
        <v>96</v>
      </c>
      <c s="34" t="s">
        <v>97</v>
      </c>
      <c s="35" t="s">
        <v>52</v>
      </c>
      <c s="6" t="s">
        <v>98</v>
      </c>
      <c s="36" t="s">
        <v>54</v>
      </c>
      <c s="37">
        <v>1</v>
      </c>
      <c s="36">
        <v>0</v>
      </c>
      <c s="36">
        <f>ROUND(G51*H51,6)</f>
      </c>
      <c r="L51" s="38">
        <v>0</v>
      </c>
      <c s="32">
        <f>ROUND(ROUND(L51,2)*ROUND(G51,3),2)</f>
      </c>
      <c s="36" t="s">
        <v>55</v>
      </c>
      <c>
        <f>(M51*21)/100</f>
      </c>
      <c t="s">
        <v>27</v>
      </c>
    </row>
    <row r="52" spans="1:5" ht="63.75">
      <c r="A52" s="35" t="s">
        <v>56</v>
      </c>
      <c r="E52" s="39" t="s">
        <v>99</v>
      </c>
    </row>
    <row r="53" spans="1:5" ht="25.5">
      <c r="A53" s="35" t="s">
        <v>57</v>
      </c>
      <c r="E53" s="40" t="s">
        <v>58</v>
      </c>
    </row>
    <row r="54" spans="1:5" ht="12.75">
      <c r="A54" t="s">
        <v>59</v>
      </c>
      <c r="E54" s="39" t="s">
        <v>60</v>
      </c>
    </row>
    <row r="55" spans="1:16" ht="25.5">
      <c r="A55" t="s">
        <v>49</v>
      </c>
      <c s="34" t="s">
        <v>100</v>
      </c>
      <c s="34" t="s">
        <v>101</v>
      </c>
      <c s="35" t="s">
        <v>52</v>
      </c>
      <c s="6" t="s">
        <v>102</v>
      </c>
      <c s="36" t="s">
        <v>54</v>
      </c>
      <c s="37">
        <v>1</v>
      </c>
      <c s="36">
        <v>0</v>
      </c>
      <c s="36">
        <f>ROUND(G55*H55,6)</f>
      </c>
      <c r="L55" s="38">
        <v>0</v>
      </c>
      <c s="32">
        <f>ROUND(ROUND(L55,2)*ROUND(G55,3),2)</f>
      </c>
      <c s="36" t="s">
        <v>55</v>
      </c>
      <c>
        <f>(M55*21)/100</f>
      </c>
      <c t="s">
        <v>27</v>
      </c>
    </row>
    <row r="56" spans="1:5" ht="63.75">
      <c r="A56" s="35" t="s">
        <v>56</v>
      </c>
      <c r="E56" s="39" t="s">
        <v>103</v>
      </c>
    </row>
    <row r="57" spans="1:5" ht="25.5">
      <c r="A57" s="35" t="s">
        <v>57</v>
      </c>
      <c r="E57" s="40" t="s">
        <v>58</v>
      </c>
    </row>
    <row r="58" spans="1:5" ht="12.75">
      <c r="A58" t="s">
        <v>59</v>
      </c>
      <c r="E58" s="39" t="s">
        <v>60</v>
      </c>
    </row>
    <row r="59" spans="1:16" ht="12.75">
      <c r="A59" t="s">
        <v>49</v>
      </c>
      <c s="34" t="s">
        <v>104</v>
      </c>
      <c s="34" t="s">
        <v>105</v>
      </c>
      <c s="35" t="s">
        <v>52</v>
      </c>
      <c s="6" t="s">
        <v>106</v>
      </c>
      <c s="36" t="s">
        <v>107</v>
      </c>
      <c s="37">
        <v>15</v>
      </c>
      <c s="36">
        <v>0</v>
      </c>
      <c s="36">
        <f>ROUND(G59*H59,6)</f>
      </c>
      <c r="L59" s="38">
        <v>0</v>
      </c>
      <c s="32">
        <f>ROUND(ROUND(L59,2)*ROUND(G59,3),2)</f>
      </c>
      <c s="36" t="s">
        <v>55</v>
      </c>
      <c>
        <f>(M59*21)/100</f>
      </c>
      <c t="s">
        <v>27</v>
      </c>
    </row>
    <row r="60" spans="1:5" ht="12.75">
      <c r="A60" s="35" t="s">
        <v>56</v>
      </c>
      <c r="E60" s="39" t="s">
        <v>106</v>
      </c>
    </row>
    <row r="61" spans="1:5" ht="25.5">
      <c r="A61" s="35" t="s">
        <v>57</v>
      </c>
      <c r="E61" s="40" t="s">
        <v>108</v>
      </c>
    </row>
    <row r="62" spans="1:5" ht="12.75">
      <c r="A62" t="s">
        <v>59</v>
      </c>
      <c r="E62" s="39" t="s">
        <v>60</v>
      </c>
    </row>
    <row r="63" spans="1:13" ht="12.75">
      <c r="A63" t="s">
        <v>46</v>
      </c>
      <c r="C63" s="31" t="s">
        <v>109</v>
      </c>
      <c r="E63" s="33" t="s">
        <v>110</v>
      </c>
      <c r="J63" s="32">
        <f>0</f>
      </c>
      <c s="32">
        <f>0</f>
      </c>
      <c s="32">
        <f>0+L64+L68+L72+L76+L80</f>
      </c>
      <c s="32">
        <f>0+M64+M68+M72+M76+M80</f>
      </c>
    </row>
    <row r="64" spans="1:16" ht="25.5">
      <c r="A64" t="s">
        <v>49</v>
      </c>
      <c s="34" t="s">
        <v>111</v>
      </c>
      <c s="34" t="s">
        <v>112</v>
      </c>
      <c s="35" t="s">
        <v>52</v>
      </c>
      <c s="6" t="s">
        <v>113</v>
      </c>
      <c s="36" t="s">
        <v>54</v>
      </c>
      <c s="37">
        <v>1</v>
      </c>
      <c s="36">
        <v>0</v>
      </c>
      <c s="36">
        <f>ROUND(G64*H64,6)</f>
      </c>
      <c r="L64" s="38">
        <v>0</v>
      </c>
      <c s="32">
        <f>ROUND(ROUND(L64,2)*ROUND(G64,3),2)</f>
      </c>
      <c s="36" t="s">
        <v>55</v>
      </c>
      <c>
        <f>(M64*21)/100</f>
      </c>
      <c t="s">
        <v>27</v>
      </c>
    </row>
    <row r="65" spans="1:5" ht="38.25">
      <c r="A65" s="35" t="s">
        <v>56</v>
      </c>
      <c r="E65" s="39" t="s">
        <v>114</v>
      </c>
    </row>
    <row r="66" spans="1:5" ht="25.5">
      <c r="A66" s="35" t="s">
        <v>57</v>
      </c>
      <c r="E66" s="40" t="s">
        <v>58</v>
      </c>
    </row>
    <row r="67" spans="1:5" ht="12.75">
      <c r="A67" t="s">
        <v>59</v>
      </c>
      <c r="E67" s="39" t="s">
        <v>60</v>
      </c>
    </row>
    <row r="68" spans="1:16" ht="12.75">
      <c r="A68" t="s">
        <v>49</v>
      </c>
      <c s="34" t="s">
        <v>115</v>
      </c>
      <c s="34" t="s">
        <v>116</v>
      </c>
      <c s="35" t="s">
        <v>52</v>
      </c>
      <c s="6" t="s">
        <v>117</v>
      </c>
      <c s="36" t="s">
        <v>54</v>
      </c>
      <c s="37">
        <v>1</v>
      </c>
      <c s="36">
        <v>0</v>
      </c>
      <c s="36">
        <f>ROUND(G68*H68,6)</f>
      </c>
      <c r="L68" s="38">
        <v>0</v>
      </c>
      <c s="32">
        <f>ROUND(ROUND(L68,2)*ROUND(G68,3),2)</f>
      </c>
      <c s="36" t="s">
        <v>55</v>
      </c>
      <c>
        <f>(M68*21)/100</f>
      </c>
      <c t="s">
        <v>27</v>
      </c>
    </row>
    <row r="69" spans="1:5" ht="12.75">
      <c r="A69" s="35" t="s">
        <v>56</v>
      </c>
      <c r="E69" s="39" t="s">
        <v>117</v>
      </c>
    </row>
    <row r="70" spans="1:5" ht="25.5">
      <c r="A70" s="35" t="s">
        <v>57</v>
      </c>
      <c r="E70" s="40" t="s">
        <v>58</v>
      </c>
    </row>
    <row r="71" spans="1:5" ht="12.75">
      <c r="A71" t="s">
        <v>59</v>
      </c>
      <c r="E71" s="39" t="s">
        <v>60</v>
      </c>
    </row>
    <row r="72" spans="1:16" ht="25.5">
      <c r="A72" t="s">
        <v>49</v>
      </c>
      <c s="34" t="s">
        <v>118</v>
      </c>
      <c s="34" t="s">
        <v>119</v>
      </c>
      <c s="35" t="s">
        <v>52</v>
      </c>
      <c s="6" t="s">
        <v>120</v>
      </c>
      <c s="36" t="s">
        <v>121</v>
      </c>
      <c s="37">
        <v>0.017</v>
      </c>
      <c s="36">
        <v>0</v>
      </c>
      <c s="36">
        <f>ROUND(G72*H72,6)</f>
      </c>
      <c r="L72" s="38">
        <v>0</v>
      </c>
      <c s="32">
        <f>ROUND(ROUND(L72,2)*ROUND(G72,3),2)</f>
      </c>
      <c s="36" t="s">
        <v>55</v>
      </c>
      <c>
        <f>(M72*21)/100</f>
      </c>
      <c t="s">
        <v>27</v>
      </c>
    </row>
    <row r="73" spans="1:5" ht="76.5">
      <c r="A73" s="35" t="s">
        <v>56</v>
      </c>
      <c r="E73" s="39" t="s">
        <v>122</v>
      </c>
    </row>
    <row r="74" spans="1:5" ht="38.25">
      <c r="A74" s="35" t="s">
        <v>57</v>
      </c>
      <c r="E74" s="40" t="s">
        <v>123</v>
      </c>
    </row>
    <row r="75" spans="1:5" ht="12.75">
      <c r="A75" t="s">
        <v>59</v>
      </c>
      <c r="E75" s="39" t="s">
        <v>60</v>
      </c>
    </row>
    <row r="76" spans="1:16" ht="25.5">
      <c r="A76" t="s">
        <v>49</v>
      </c>
      <c s="34" t="s">
        <v>124</v>
      </c>
      <c s="34" t="s">
        <v>125</v>
      </c>
      <c s="35" t="s">
        <v>52</v>
      </c>
      <c s="6" t="s">
        <v>126</v>
      </c>
      <c s="36" t="s">
        <v>121</v>
      </c>
      <c s="37">
        <v>0.265</v>
      </c>
      <c s="36">
        <v>0</v>
      </c>
      <c s="36">
        <f>ROUND(G76*H76,6)</f>
      </c>
      <c r="L76" s="38">
        <v>0</v>
      </c>
      <c s="32">
        <f>ROUND(ROUND(L76,2)*ROUND(G76,3),2)</f>
      </c>
      <c s="36" t="s">
        <v>55</v>
      </c>
      <c>
        <f>(M76*21)/100</f>
      </c>
      <c t="s">
        <v>27</v>
      </c>
    </row>
    <row r="77" spans="1:5" ht="89.25">
      <c r="A77" s="35" t="s">
        <v>56</v>
      </c>
      <c r="E77" s="39" t="s">
        <v>127</v>
      </c>
    </row>
    <row r="78" spans="1:5" ht="38.25">
      <c r="A78" s="35" t="s">
        <v>57</v>
      </c>
      <c r="E78" s="40" t="s">
        <v>128</v>
      </c>
    </row>
    <row r="79" spans="1:5" ht="12.75">
      <c r="A79" t="s">
        <v>59</v>
      </c>
      <c r="E79" s="39" t="s">
        <v>60</v>
      </c>
    </row>
    <row r="80" spans="1:16" ht="25.5">
      <c r="A80" t="s">
        <v>49</v>
      </c>
      <c s="34" t="s">
        <v>129</v>
      </c>
      <c s="34" t="s">
        <v>130</v>
      </c>
      <c s="35" t="s">
        <v>131</v>
      </c>
      <c s="6" t="s">
        <v>132</v>
      </c>
      <c s="36" t="s">
        <v>121</v>
      </c>
      <c s="37">
        <v>0.265</v>
      </c>
      <c s="36">
        <v>0</v>
      </c>
      <c s="36">
        <f>ROUND(G80*H80,6)</f>
      </c>
      <c r="L80" s="38">
        <v>0</v>
      </c>
      <c s="32">
        <f>ROUND(ROUND(L80,2)*ROUND(G80,3),2)</f>
      </c>
      <c s="36" t="s">
        <v>55</v>
      </c>
      <c>
        <f>(M80*21)/100</f>
      </c>
      <c t="s">
        <v>27</v>
      </c>
    </row>
    <row r="81" spans="1:5" ht="38.25">
      <c r="A81" s="35" t="s">
        <v>56</v>
      </c>
      <c r="E81" s="39" t="s">
        <v>133</v>
      </c>
    </row>
    <row r="82" spans="1:5" ht="25.5">
      <c r="A82" s="35" t="s">
        <v>57</v>
      </c>
      <c r="E82" s="40" t="s">
        <v>134</v>
      </c>
    </row>
    <row r="83" spans="1:5" ht="191.25">
      <c r="A83" t="s">
        <v>59</v>
      </c>
      <c r="E83" s="39" t="s">
        <v>135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v>
      </c>
      <c s="41">
        <f>Rekapitulace!C12</f>
      </c>
      <c s="20" t="s">
        <v>0</v>
      </c>
      <c t="s">
        <v>23</v>
      </c>
      <c t="s">
        <v>27</v>
      </c>
    </row>
    <row r="4" spans="1:16" ht="32" customHeight="1">
      <c r="A4" s="24" t="s">
        <v>20</v>
      </c>
      <c s="25" t="s">
        <v>28</v>
      </c>
      <c s="27" t="s">
        <v>136</v>
      </c>
      <c r="E4" s="26" t="s">
        <v>137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140</v>
      </c>
      <c r="E8" s="30" t="s">
        <v>139</v>
      </c>
      <c r="J8" s="29">
        <f>0+J9+J78+J159+J284</f>
      </c>
      <c s="29">
        <f>0+K9+K78+K159+K284</f>
      </c>
      <c s="29">
        <f>0+L9+L78+L159+L284</f>
      </c>
      <c s="29">
        <f>0+M9+M78+M159+M284</f>
      </c>
    </row>
    <row r="9" spans="1:13" ht="12.75">
      <c r="A9" t="s">
        <v>46</v>
      </c>
      <c r="C9" s="31" t="s">
        <v>141</v>
      </c>
      <c r="E9" s="33" t="s">
        <v>142</v>
      </c>
      <c r="J9" s="32">
        <f>0</f>
      </c>
      <c s="32">
        <f>0</f>
      </c>
      <c s="32">
        <f>0+L10+L14+L18+L22+L26+L30+L34+L38+L42+L46+L50+L54+L58+L62+L66+L70+L74</f>
      </c>
      <c s="32">
        <f>0+M10+M14+M18+M22+M26+M30+M34+M38+M42+M46+M50+M54+M58+M62+M66+M70+M74</f>
      </c>
    </row>
    <row r="10" spans="1:16" ht="12.75">
      <c r="A10" t="s">
        <v>49</v>
      </c>
      <c s="34" t="s">
        <v>50</v>
      </c>
      <c s="34" t="s">
        <v>143</v>
      </c>
      <c s="35" t="s">
        <v>52</v>
      </c>
      <c s="6" t="s">
        <v>144</v>
      </c>
      <c s="36" t="s">
        <v>145</v>
      </c>
      <c s="37">
        <v>14</v>
      </c>
      <c s="36">
        <v>0</v>
      </c>
      <c s="36">
        <f>ROUND(G10*H10,6)</f>
      </c>
      <c r="L10" s="38">
        <v>0</v>
      </c>
      <c s="32">
        <f>ROUND(ROUND(L10,2)*ROUND(G10,3),2)</f>
      </c>
      <c s="36" t="s">
        <v>146</v>
      </c>
      <c>
        <f>(M10*21)/100</f>
      </c>
      <c t="s">
        <v>27</v>
      </c>
    </row>
    <row r="11" spans="1:5" ht="12.75">
      <c r="A11" s="35" t="s">
        <v>56</v>
      </c>
      <c r="E11" s="39" t="s">
        <v>147</v>
      </c>
    </row>
    <row r="12" spans="1:5" ht="12.75">
      <c r="A12" s="35" t="s">
        <v>57</v>
      </c>
      <c r="E12" s="40" t="s">
        <v>148</v>
      </c>
    </row>
    <row r="13" spans="1:5" ht="12.75">
      <c r="A13" t="s">
        <v>59</v>
      </c>
      <c r="E13" s="39" t="s">
        <v>60</v>
      </c>
    </row>
    <row r="14" spans="1:16" ht="12.75">
      <c r="A14" t="s">
        <v>49</v>
      </c>
      <c s="34" t="s">
        <v>27</v>
      </c>
      <c s="34" t="s">
        <v>149</v>
      </c>
      <c s="35" t="s">
        <v>52</v>
      </c>
      <c s="6" t="s">
        <v>150</v>
      </c>
      <c s="36" t="s">
        <v>151</v>
      </c>
      <c s="37">
        <v>0.435</v>
      </c>
      <c s="36">
        <v>0.0088</v>
      </c>
      <c s="36">
        <f>ROUND(G14*H14,6)</f>
      </c>
      <c r="L14" s="38">
        <v>0</v>
      </c>
      <c s="32">
        <f>ROUND(ROUND(L14,2)*ROUND(G14,3),2)</f>
      </c>
      <c s="36" t="s">
        <v>146</v>
      </c>
      <c>
        <f>(M14*21)/100</f>
      </c>
      <c t="s">
        <v>27</v>
      </c>
    </row>
    <row r="15" spans="1:5" ht="12.75">
      <c r="A15" s="35" t="s">
        <v>56</v>
      </c>
      <c r="E15" s="39" t="s">
        <v>52</v>
      </c>
    </row>
    <row r="16" spans="1:5" ht="89.25">
      <c r="A16" s="35" t="s">
        <v>57</v>
      </c>
      <c r="E16" s="40" t="s">
        <v>152</v>
      </c>
    </row>
    <row r="17" spans="1:5" ht="12.75">
      <c r="A17" t="s">
        <v>59</v>
      </c>
      <c r="E17" s="39" t="s">
        <v>60</v>
      </c>
    </row>
    <row r="18" spans="1:16" ht="25.5">
      <c r="A18" t="s">
        <v>49</v>
      </c>
      <c s="34" t="s">
        <v>26</v>
      </c>
      <c s="34" t="s">
        <v>153</v>
      </c>
      <c s="35" t="s">
        <v>52</v>
      </c>
      <c s="6" t="s">
        <v>154</v>
      </c>
      <c s="36" t="s">
        <v>72</v>
      </c>
      <c s="37">
        <v>852</v>
      </c>
      <c s="36">
        <v>0.00014</v>
      </c>
      <c s="36">
        <f>ROUND(G18*H18,6)</f>
      </c>
      <c r="L18" s="38">
        <v>0</v>
      </c>
      <c s="32">
        <f>ROUND(ROUND(L18,2)*ROUND(G18,3),2)</f>
      </c>
      <c s="36" t="s">
        <v>146</v>
      </c>
      <c>
        <f>(M18*21)/100</f>
      </c>
      <c t="s">
        <v>27</v>
      </c>
    </row>
    <row r="19" spans="1:5" ht="12.75">
      <c r="A19" s="35" t="s">
        <v>56</v>
      </c>
      <c r="E19" s="39" t="s">
        <v>155</v>
      </c>
    </row>
    <row r="20" spans="1:5" ht="25.5">
      <c r="A20" s="35" t="s">
        <v>57</v>
      </c>
      <c r="E20" s="40" t="s">
        <v>156</v>
      </c>
    </row>
    <row r="21" spans="1:5" ht="12.75">
      <c r="A21" t="s">
        <v>59</v>
      </c>
      <c r="E21" s="39" t="s">
        <v>60</v>
      </c>
    </row>
    <row r="22" spans="1:16" ht="12.75">
      <c r="A22" t="s">
        <v>49</v>
      </c>
      <c s="34" t="s">
        <v>66</v>
      </c>
      <c s="34" t="s">
        <v>157</v>
      </c>
      <c s="35" t="s">
        <v>52</v>
      </c>
      <c s="6" t="s">
        <v>158</v>
      </c>
      <c s="36" t="s">
        <v>72</v>
      </c>
      <c s="37">
        <v>852</v>
      </c>
      <c s="36">
        <v>0.0005</v>
      </c>
      <c s="36">
        <f>ROUND(G22*H22,6)</f>
      </c>
      <c r="L22" s="38">
        <v>0</v>
      </c>
      <c s="32">
        <f>ROUND(ROUND(L22,2)*ROUND(G22,3),2)</f>
      </c>
      <c s="36" t="s">
        <v>146</v>
      </c>
      <c>
        <f>(M22*21)/100</f>
      </c>
      <c t="s">
        <v>27</v>
      </c>
    </row>
    <row r="23" spans="1:5" ht="12.75">
      <c r="A23" s="35" t="s">
        <v>56</v>
      </c>
      <c r="E23" s="39" t="s">
        <v>52</v>
      </c>
    </row>
    <row r="24" spans="1:5" ht="12.75">
      <c r="A24" s="35" t="s">
        <v>57</v>
      </c>
      <c r="E24" s="40" t="s">
        <v>159</v>
      </c>
    </row>
    <row r="25" spans="1:5" ht="12.75">
      <c r="A25" t="s">
        <v>59</v>
      </c>
      <c r="E25" s="39" t="s">
        <v>60</v>
      </c>
    </row>
    <row r="26" spans="1:16" ht="25.5">
      <c r="A26" t="s">
        <v>49</v>
      </c>
      <c s="34" t="s">
        <v>69</v>
      </c>
      <c s="34" t="s">
        <v>160</v>
      </c>
      <c s="35" t="s">
        <v>52</v>
      </c>
      <c s="6" t="s">
        <v>161</v>
      </c>
      <c s="36" t="s">
        <v>72</v>
      </c>
      <c s="37">
        <v>852</v>
      </c>
      <c s="36">
        <v>0</v>
      </c>
      <c s="36">
        <f>ROUND(G26*H26,6)</f>
      </c>
      <c r="L26" s="38">
        <v>0</v>
      </c>
      <c s="32">
        <f>ROUND(ROUND(L26,2)*ROUND(G26,3),2)</f>
      </c>
      <c s="36" t="s">
        <v>146</v>
      </c>
      <c>
        <f>(M26*21)/100</f>
      </c>
      <c t="s">
        <v>27</v>
      </c>
    </row>
    <row r="27" spans="1:5" ht="12.75">
      <c r="A27" s="35" t="s">
        <v>56</v>
      </c>
      <c r="E27" s="39" t="s">
        <v>52</v>
      </c>
    </row>
    <row r="28" spans="1:5" ht="12.75">
      <c r="A28" s="35" t="s">
        <v>57</v>
      </c>
      <c r="E28" s="40" t="s">
        <v>159</v>
      </c>
    </row>
    <row r="29" spans="1:5" ht="12.75">
      <c r="A29" t="s">
        <v>59</v>
      </c>
      <c r="E29" s="39" t="s">
        <v>60</v>
      </c>
    </row>
    <row r="30" spans="1:16" ht="25.5">
      <c r="A30" t="s">
        <v>49</v>
      </c>
      <c s="34" t="s">
        <v>76</v>
      </c>
      <c s="34" t="s">
        <v>162</v>
      </c>
      <c s="35" t="s">
        <v>52</v>
      </c>
      <c s="6" t="s">
        <v>163</v>
      </c>
      <c s="36" t="s">
        <v>72</v>
      </c>
      <c s="37">
        <v>950</v>
      </c>
      <c s="36">
        <v>0</v>
      </c>
      <c s="36">
        <f>ROUND(G30*H30,6)</f>
      </c>
      <c r="L30" s="38">
        <v>0</v>
      </c>
      <c s="32">
        <f>ROUND(ROUND(L30,2)*ROUND(G30,3),2)</f>
      </c>
      <c s="36" t="s">
        <v>146</v>
      </c>
      <c>
        <f>(M30*21)/100</f>
      </c>
      <c t="s">
        <v>27</v>
      </c>
    </row>
    <row r="31" spans="1:5" ht="38.25">
      <c r="A31" s="35" t="s">
        <v>56</v>
      </c>
      <c r="E31" s="39" t="s">
        <v>164</v>
      </c>
    </row>
    <row r="32" spans="1:5" ht="89.25">
      <c r="A32" s="35" t="s">
        <v>57</v>
      </c>
      <c r="E32" s="40" t="s">
        <v>165</v>
      </c>
    </row>
    <row r="33" spans="1:5" ht="12.75">
      <c r="A33" t="s">
        <v>59</v>
      </c>
      <c r="E33" s="39" t="s">
        <v>60</v>
      </c>
    </row>
    <row r="34" spans="1:16" ht="25.5">
      <c r="A34" t="s">
        <v>49</v>
      </c>
      <c s="34" t="s">
        <v>80</v>
      </c>
      <c s="34" t="s">
        <v>166</v>
      </c>
      <c s="35" t="s">
        <v>52</v>
      </c>
      <c s="6" t="s">
        <v>167</v>
      </c>
      <c s="36" t="s">
        <v>72</v>
      </c>
      <c s="37">
        <v>950</v>
      </c>
      <c s="36">
        <v>0</v>
      </c>
      <c s="36">
        <f>ROUND(G34*H34,6)</f>
      </c>
      <c r="L34" s="38">
        <v>0</v>
      </c>
      <c s="32">
        <f>ROUND(ROUND(L34,2)*ROUND(G34,3),2)</f>
      </c>
      <c s="36" t="s">
        <v>146</v>
      </c>
      <c>
        <f>(M34*21)/100</f>
      </c>
      <c t="s">
        <v>27</v>
      </c>
    </row>
    <row r="35" spans="1:5" ht="12.75">
      <c r="A35" s="35" t="s">
        <v>56</v>
      </c>
      <c r="E35" s="39" t="s">
        <v>168</v>
      </c>
    </row>
    <row r="36" spans="1:5" ht="12.75">
      <c r="A36" s="35" t="s">
        <v>57</v>
      </c>
      <c r="E36" s="40" t="s">
        <v>159</v>
      </c>
    </row>
    <row r="37" spans="1:5" ht="12.75">
      <c r="A37" t="s">
        <v>59</v>
      </c>
      <c r="E37" s="39" t="s">
        <v>60</v>
      </c>
    </row>
    <row r="38" spans="1:16" ht="25.5">
      <c r="A38" t="s">
        <v>49</v>
      </c>
      <c s="34" t="s">
        <v>84</v>
      </c>
      <c s="34" t="s">
        <v>169</v>
      </c>
      <c s="35" t="s">
        <v>52</v>
      </c>
      <c s="6" t="s">
        <v>170</v>
      </c>
      <c s="36" t="s">
        <v>54</v>
      </c>
      <c s="37">
        <v>14</v>
      </c>
      <c s="36">
        <v>0</v>
      </c>
      <c s="36">
        <f>ROUND(G38*H38,6)</f>
      </c>
      <c r="L38" s="38">
        <v>0</v>
      </c>
      <c s="32">
        <f>ROUND(ROUND(L38,2)*ROUND(G38,3),2)</f>
      </c>
      <c s="36" t="s">
        <v>146</v>
      </c>
      <c>
        <f>(M38*21)/100</f>
      </c>
      <c t="s">
        <v>27</v>
      </c>
    </row>
    <row r="39" spans="1:5" ht="12.75">
      <c r="A39" s="35" t="s">
        <v>56</v>
      </c>
      <c r="E39" s="39" t="s">
        <v>52</v>
      </c>
    </row>
    <row r="40" spans="1:5" ht="12.75">
      <c r="A40" s="35" t="s">
        <v>57</v>
      </c>
      <c r="E40" s="40" t="s">
        <v>171</v>
      </c>
    </row>
    <row r="41" spans="1:5" ht="12.75">
      <c r="A41" t="s">
        <v>59</v>
      </c>
      <c r="E41" s="39" t="s">
        <v>60</v>
      </c>
    </row>
    <row r="42" spans="1:16" ht="25.5">
      <c r="A42" t="s">
        <v>49</v>
      </c>
      <c s="34" t="s">
        <v>88</v>
      </c>
      <c s="34" t="s">
        <v>172</v>
      </c>
      <c s="35" t="s">
        <v>52</v>
      </c>
      <c s="6" t="s">
        <v>173</v>
      </c>
      <c s="36" t="s">
        <v>54</v>
      </c>
      <c s="37">
        <v>23</v>
      </c>
      <c s="36">
        <v>0</v>
      </c>
      <c s="36">
        <f>ROUND(G42*H42,6)</f>
      </c>
      <c r="L42" s="38">
        <v>0</v>
      </c>
      <c s="32">
        <f>ROUND(ROUND(L42,2)*ROUND(G42,3),2)</f>
      </c>
      <c s="36" t="s">
        <v>146</v>
      </c>
      <c>
        <f>(M42*21)/100</f>
      </c>
      <c t="s">
        <v>27</v>
      </c>
    </row>
    <row r="43" spans="1:5" ht="12.75">
      <c r="A43" s="35" t="s">
        <v>56</v>
      </c>
      <c r="E43" s="39" t="s">
        <v>52</v>
      </c>
    </row>
    <row r="44" spans="1:5" ht="12.75">
      <c r="A44" s="35" t="s">
        <v>57</v>
      </c>
      <c r="E44" s="40" t="s">
        <v>171</v>
      </c>
    </row>
    <row r="45" spans="1:5" ht="12.75">
      <c r="A45" t="s">
        <v>59</v>
      </c>
      <c r="E45" s="39" t="s">
        <v>60</v>
      </c>
    </row>
    <row r="46" spans="1:16" ht="25.5">
      <c r="A46" t="s">
        <v>49</v>
      </c>
      <c s="34" t="s">
        <v>92</v>
      </c>
      <c s="34" t="s">
        <v>174</v>
      </c>
      <c s="35" t="s">
        <v>52</v>
      </c>
      <c s="6" t="s">
        <v>175</v>
      </c>
      <c s="36" t="s">
        <v>54</v>
      </c>
      <c s="37">
        <v>7</v>
      </c>
      <c s="36">
        <v>0</v>
      </c>
      <c s="36">
        <f>ROUND(G46*H46,6)</f>
      </c>
      <c r="L46" s="38">
        <v>0</v>
      </c>
      <c s="32">
        <f>ROUND(ROUND(L46,2)*ROUND(G46,3),2)</f>
      </c>
      <c s="36" t="s">
        <v>146</v>
      </c>
      <c>
        <f>(M46*21)/100</f>
      </c>
      <c t="s">
        <v>27</v>
      </c>
    </row>
    <row r="47" spans="1:5" ht="12.75">
      <c r="A47" s="35" t="s">
        <v>56</v>
      </c>
      <c r="E47" s="39" t="s">
        <v>52</v>
      </c>
    </row>
    <row r="48" spans="1:5" ht="12.75">
      <c r="A48" s="35" t="s">
        <v>57</v>
      </c>
      <c r="E48" s="40" t="s">
        <v>171</v>
      </c>
    </row>
    <row r="49" spans="1:5" ht="12.75">
      <c r="A49" t="s">
        <v>59</v>
      </c>
      <c r="E49" s="39" t="s">
        <v>60</v>
      </c>
    </row>
    <row r="50" spans="1:16" ht="25.5">
      <c r="A50" t="s">
        <v>49</v>
      </c>
      <c s="34" t="s">
        <v>96</v>
      </c>
      <c s="34" t="s">
        <v>176</v>
      </c>
      <c s="35" t="s">
        <v>52</v>
      </c>
      <c s="6" t="s">
        <v>177</v>
      </c>
      <c s="36" t="s">
        <v>54</v>
      </c>
      <c s="37">
        <v>1</v>
      </c>
      <c s="36">
        <v>0</v>
      </c>
      <c s="36">
        <f>ROUND(G50*H50,6)</f>
      </c>
      <c r="L50" s="38">
        <v>0</v>
      </c>
      <c s="32">
        <f>ROUND(ROUND(L50,2)*ROUND(G50,3),2)</f>
      </c>
      <c s="36" t="s">
        <v>146</v>
      </c>
      <c>
        <f>(M50*21)/100</f>
      </c>
      <c t="s">
        <v>27</v>
      </c>
    </row>
    <row r="51" spans="1:5" ht="12.75">
      <c r="A51" s="35" t="s">
        <v>56</v>
      </c>
      <c r="E51" s="39" t="s">
        <v>52</v>
      </c>
    </row>
    <row r="52" spans="1:5" ht="12.75">
      <c r="A52" s="35" t="s">
        <v>57</v>
      </c>
      <c r="E52" s="40" t="s">
        <v>171</v>
      </c>
    </row>
    <row r="53" spans="1:5" ht="12.75">
      <c r="A53" t="s">
        <v>59</v>
      </c>
      <c r="E53" s="39" t="s">
        <v>60</v>
      </c>
    </row>
    <row r="54" spans="1:16" ht="25.5">
      <c r="A54" t="s">
        <v>49</v>
      </c>
      <c s="34" t="s">
        <v>100</v>
      </c>
      <c s="34" t="s">
        <v>178</v>
      </c>
      <c s="35" t="s">
        <v>52</v>
      </c>
      <c s="6" t="s">
        <v>179</v>
      </c>
      <c s="36" t="s">
        <v>54</v>
      </c>
      <c s="37">
        <v>37</v>
      </c>
      <c s="36">
        <v>0</v>
      </c>
      <c s="36">
        <f>ROUND(G54*H54,6)</f>
      </c>
      <c r="L54" s="38">
        <v>0</v>
      </c>
      <c s="32">
        <f>ROUND(ROUND(L54,2)*ROUND(G54,3),2)</f>
      </c>
      <c s="36" t="s">
        <v>146</v>
      </c>
      <c>
        <f>(M54*21)/100</f>
      </c>
      <c t="s">
        <v>27</v>
      </c>
    </row>
    <row r="55" spans="1:5" ht="12.75">
      <c r="A55" s="35" t="s">
        <v>56</v>
      </c>
      <c r="E55" s="39" t="s">
        <v>168</v>
      </c>
    </row>
    <row r="56" spans="1:5" ht="12.75">
      <c r="A56" s="35" t="s">
        <v>57</v>
      </c>
      <c r="E56" s="40" t="s">
        <v>180</v>
      </c>
    </row>
    <row r="57" spans="1:5" ht="12.75">
      <c r="A57" t="s">
        <v>59</v>
      </c>
      <c r="E57" s="39" t="s">
        <v>60</v>
      </c>
    </row>
    <row r="58" spans="1:16" ht="25.5">
      <c r="A58" t="s">
        <v>49</v>
      </c>
      <c s="34" t="s">
        <v>104</v>
      </c>
      <c s="34" t="s">
        <v>181</v>
      </c>
      <c s="35" t="s">
        <v>52</v>
      </c>
      <c s="6" t="s">
        <v>182</v>
      </c>
      <c s="36" t="s">
        <v>54</v>
      </c>
      <c s="37">
        <v>7</v>
      </c>
      <c s="36">
        <v>0</v>
      </c>
      <c s="36">
        <f>ROUND(G58*H58,6)</f>
      </c>
      <c r="L58" s="38">
        <v>0</v>
      </c>
      <c s="32">
        <f>ROUND(ROUND(L58,2)*ROUND(G58,3),2)</f>
      </c>
      <c s="36" t="s">
        <v>146</v>
      </c>
      <c>
        <f>(M58*21)/100</f>
      </c>
      <c t="s">
        <v>27</v>
      </c>
    </row>
    <row r="59" spans="1:5" ht="12.75">
      <c r="A59" s="35" t="s">
        <v>56</v>
      </c>
      <c r="E59" s="39" t="s">
        <v>168</v>
      </c>
    </row>
    <row r="60" spans="1:5" ht="12.75">
      <c r="A60" s="35" t="s">
        <v>57</v>
      </c>
      <c r="E60" s="40" t="s">
        <v>183</v>
      </c>
    </row>
    <row r="61" spans="1:5" ht="12.75">
      <c r="A61" t="s">
        <v>59</v>
      </c>
      <c r="E61" s="39" t="s">
        <v>60</v>
      </c>
    </row>
    <row r="62" spans="1:16" ht="25.5">
      <c r="A62" t="s">
        <v>49</v>
      </c>
      <c s="34" t="s">
        <v>111</v>
      </c>
      <c s="34" t="s">
        <v>184</v>
      </c>
      <c s="35" t="s">
        <v>52</v>
      </c>
      <c s="6" t="s">
        <v>185</v>
      </c>
      <c s="36" t="s">
        <v>54</v>
      </c>
      <c s="37">
        <v>1</v>
      </c>
      <c s="36">
        <v>0</v>
      </c>
      <c s="36">
        <f>ROUND(G62*H62,6)</f>
      </c>
      <c r="L62" s="38">
        <v>0</v>
      </c>
      <c s="32">
        <f>ROUND(ROUND(L62,2)*ROUND(G62,3),2)</f>
      </c>
      <c s="36" t="s">
        <v>146</v>
      </c>
      <c>
        <f>(M62*21)/100</f>
      </c>
      <c t="s">
        <v>27</v>
      </c>
    </row>
    <row r="63" spans="1:5" ht="12.75">
      <c r="A63" s="35" t="s">
        <v>56</v>
      </c>
      <c r="E63" s="39" t="s">
        <v>168</v>
      </c>
    </row>
    <row r="64" spans="1:5" ht="12.75">
      <c r="A64" s="35" t="s">
        <v>57</v>
      </c>
      <c r="E64" s="40" t="s">
        <v>186</v>
      </c>
    </row>
    <row r="65" spans="1:5" ht="12.75">
      <c r="A65" t="s">
        <v>59</v>
      </c>
      <c r="E65" s="39" t="s">
        <v>60</v>
      </c>
    </row>
    <row r="66" spans="1:16" ht="25.5">
      <c r="A66" t="s">
        <v>49</v>
      </c>
      <c s="34" t="s">
        <v>115</v>
      </c>
      <c s="34" t="s">
        <v>187</v>
      </c>
      <c s="35" t="s">
        <v>52</v>
      </c>
      <c s="6" t="s">
        <v>188</v>
      </c>
      <c s="36" t="s">
        <v>72</v>
      </c>
      <c s="37">
        <v>12</v>
      </c>
      <c s="36">
        <v>0</v>
      </c>
      <c s="36">
        <f>ROUND(G66*H66,6)</f>
      </c>
      <c r="L66" s="38">
        <v>0</v>
      </c>
      <c s="32">
        <f>ROUND(ROUND(L66,2)*ROUND(G66,3),2)</f>
      </c>
      <c s="36" t="s">
        <v>146</v>
      </c>
      <c>
        <f>(M66*21)/100</f>
      </c>
      <c t="s">
        <v>27</v>
      </c>
    </row>
    <row r="67" spans="1:5" ht="12.75">
      <c r="A67" s="35" t="s">
        <v>56</v>
      </c>
      <c r="E67" s="39" t="s">
        <v>189</v>
      </c>
    </row>
    <row r="68" spans="1:5" ht="12.75">
      <c r="A68" s="35" t="s">
        <v>57</v>
      </c>
      <c r="E68" s="40" t="s">
        <v>190</v>
      </c>
    </row>
    <row r="69" spans="1:5" ht="12.75">
      <c r="A69" t="s">
        <v>59</v>
      </c>
      <c r="E69" s="39" t="s">
        <v>60</v>
      </c>
    </row>
    <row r="70" spans="1:16" ht="25.5">
      <c r="A70" t="s">
        <v>49</v>
      </c>
      <c s="34" t="s">
        <v>118</v>
      </c>
      <c s="34" t="s">
        <v>191</v>
      </c>
      <c s="35" t="s">
        <v>52</v>
      </c>
      <c s="6" t="s">
        <v>192</v>
      </c>
      <c s="36" t="s">
        <v>72</v>
      </c>
      <c s="37">
        <v>120</v>
      </c>
      <c s="36">
        <v>0</v>
      </c>
      <c s="36">
        <f>ROUND(G70*H70,6)</f>
      </c>
      <c r="L70" s="38">
        <v>0</v>
      </c>
      <c s="32">
        <f>ROUND(ROUND(L70,2)*ROUND(G70,3),2)</f>
      </c>
      <c s="36" t="s">
        <v>146</v>
      </c>
      <c>
        <f>(M70*21)/100</f>
      </c>
      <c t="s">
        <v>27</v>
      </c>
    </row>
    <row r="71" spans="1:5" ht="38.25">
      <c r="A71" s="35" t="s">
        <v>56</v>
      </c>
      <c r="E71" s="39" t="s">
        <v>193</v>
      </c>
    </row>
    <row r="72" spans="1:5" ht="12.75">
      <c r="A72" s="35" t="s">
        <v>57</v>
      </c>
      <c r="E72" s="40" t="s">
        <v>194</v>
      </c>
    </row>
    <row r="73" spans="1:5" ht="12.75">
      <c r="A73" t="s">
        <v>59</v>
      </c>
      <c r="E73" s="39" t="s">
        <v>195</v>
      </c>
    </row>
    <row r="74" spans="1:16" ht="25.5">
      <c r="A74" t="s">
        <v>49</v>
      </c>
      <c s="34" t="s">
        <v>124</v>
      </c>
      <c s="34" t="s">
        <v>196</v>
      </c>
      <c s="35" t="s">
        <v>52</v>
      </c>
      <c s="6" t="s">
        <v>197</v>
      </c>
      <c s="36" t="s">
        <v>72</v>
      </c>
      <c s="37">
        <v>12</v>
      </c>
      <c s="36">
        <v>0</v>
      </c>
      <c s="36">
        <f>ROUND(G74*H74,6)</f>
      </c>
      <c r="L74" s="38">
        <v>0</v>
      </c>
      <c s="32">
        <f>ROUND(ROUND(L74,2)*ROUND(G74,3),2)</f>
      </c>
      <c s="36" t="s">
        <v>146</v>
      </c>
      <c>
        <f>(M74*21)/100</f>
      </c>
      <c t="s">
        <v>27</v>
      </c>
    </row>
    <row r="75" spans="1:5" ht="25.5">
      <c r="A75" s="35" t="s">
        <v>56</v>
      </c>
      <c r="E75" s="39" t="s">
        <v>198</v>
      </c>
    </row>
    <row r="76" spans="1:5" ht="12.75">
      <c r="A76" s="35" t="s">
        <v>57</v>
      </c>
      <c r="E76" s="40" t="s">
        <v>199</v>
      </c>
    </row>
    <row r="77" spans="1:5" ht="12.75">
      <c r="A77" t="s">
        <v>59</v>
      </c>
      <c r="E77" s="39" t="s">
        <v>195</v>
      </c>
    </row>
    <row r="78" spans="1:13" ht="12.75">
      <c r="A78" t="s">
        <v>46</v>
      </c>
      <c r="C78" s="31" t="s">
        <v>200</v>
      </c>
      <c r="E78" s="33" t="s">
        <v>201</v>
      </c>
      <c r="J78" s="32">
        <f>0</f>
      </c>
      <c s="32">
        <f>0</f>
      </c>
      <c s="32">
        <f>0+L79+L83+L87+L91+L95+L99+L103+L107+L111+L115+L119+L123+L127+L131+L135+L139+L143+L147+L151+L155</f>
      </c>
      <c s="32">
        <f>0+M79+M83+M87+M91+M95+M99+M103+M107+M111+M115+M119+M123+M127+M131+M135+M139+M143+M147+M151+M155</f>
      </c>
    </row>
    <row r="79" spans="1:16" ht="25.5">
      <c r="A79" t="s">
        <v>49</v>
      </c>
      <c s="34" t="s">
        <v>129</v>
      </c>
      <c s="34" t="s">
        <v>202</v>
      </c>
      <c s="35" t="s">
        <v>52</v>
      </c>
      <c s="6" t="s">
        <v>203</v>
      </c>
      <c s="36" t="s">
        <v>204</v>
      </c>
      <c s="37">
        <v>15.2</v>
      </c>
      <c s="36">
        <v>0</v>
      </c>
      <c s="36">
        <f>ROUND(G79*H79,6)</f>
      </c>
      <c r="L79" s="38">
        <v>0</v>
      </c>
      <c s="32">
        <f>ROUND(ROUND(L79,2)*ROUND(G79,3),2)</f>
      </c>
      <c s="36" t="s">
        <v>146</v>
      </c>
      <c>
        <f>(M79*21)/100</f>
      </c>
      <c t="s">
        <v>27</v>
      </c>
    </row>
    <row r="80" spans="1:5" ht="12.75">
      <c r="A80" s="35" t="s">
        <v>56</v>
      </c>
      <c r="E80" s="39" t="s">
        <v>52</v>
      </c>
    </row>
    <row r="81" spans="1:5" ht="25.5">
      <c r="A81" s="35" t="s">
        <v>57</v>
      </c>
      <c r="E81" s="40" t="s">
        <v>205</v>
      </c>
    </row>
    <row r="82" spans="1:5" ht="12.75">
      <c r="A82" t="s">
        <v>59</v>
      </c>
      <c r="E82" s="39" t="s">
        <v>60</v>
      </c>
    </row>
    <row r="83" spans="1:16" ht="25.5">
      <c r="A83" t="s">
        <v>49</v>
      </c>
      <c s="34" t="s">
        <v>206</v>
      </c>
      <c s="34" t="s">
        <v>207</v>
      </c>
      <c s="35" t="s">
        <v>52</v>
      </c>
      <c s="6" t="s">
        <v>208</v>
      </c>
      <c s="36" t="s">
        <v>204</v>
      </c>
      <c s="37">
        <v>3.265</v>
      </c>
      <c s="36">
        <v>0</v>
      </c>
      <c s="36">
        <f>ROUND(G83*H83,6)</f>
      </c>
      <c r="L83" s="38">
        <v>0</v>
      </c>
      <c s="32">
        <f>ROUND(ROUND(L83,2)*ROUND(G83,3),2)</f>
      </c>
      <c s="36" t="s">
        <v>146</v>
      </c>
      <c>
        <f>(M83*21)/100</f>
      </c>
      <c t="s">
        <v>27</v>
      </c>
    </row>
    <row r="84" spans="1:5" ht="38.25">
      <c r="A84" s="35" t="s">
        <v>56</v>
      </c>
      <c r="E84" s="39" t="s">
        <v>209</v>
      </c>
    </row>
    <row r="85" spans="1:5" ht="140.25">
      <c r="A85" s="35" t="s">
        <v>57</v>
      </c>
      <c r="E85" s="40" t="s">
        <v>210</v>
      </c>
    </row>
    <row r="86" spans="1:5" ht="12.75">
      <c r="A86" t="s">
        <v>59</v>
      </c>
      <c r="E86" s="39" t="s">
        <v>60</v>
      </c>
    </row>
    <row r="87" spans="1:16" ht="25.5">
      <c r="A87" t="s">
        <v>49</v>
      </c>
      <c s="34" t="s">
        <v>211</v>
      </c>
      <c s="34" t="s">
        <v>212</v>
      </c>
      <c s="35" t="s">
        <v>52</v>
      </c>
      <c s="6" t="s">
        <v>213</v>
      </c>
      <c s="36" t="s">
        <v>204</v>
      </c>
      <c s="37">
        <v>3.52</v>
      </c>
      <c s="36">
        <v>0.00158</v>
      </c>
      <c s="36">
        <f>ROUND(G87*H87,6)</f>
      </c>
      <c r="L87" s="38">
        <v>0</v>
      </c>
      <c s="32">
        <f>ROUND(ROUND(L87,2)*ROUND(G87,3),2)</f>
      </c>
      <c s="36" t="s">
        <v>146</v>
      </c>
      <c>
        <f>(M87*21)/100</f>
      </c>
      <c t="s">
        <v>27</v>
      </c>
    </row>
    <row r="88" spans="1:5" ht="25.5">
      <c r="A88" s="35" t="s">
        <v>56</v>
      </c>
      <c r="E88" s="39" t="s">
        <v>214</v>
      </c>
    </row>
    <row r="89" spans="1:5" ht="51">
      <c r="A89" s="35" t="s">
        <v>57</v>
      </c>
      <c r="E89" s="40" t="s">
        <v>215</v>
      </c>
    </row>
    <row r="90" spans="1:5" ht="12.75">
      <c r="A90" t="s">
        <v>59</v>
      </c>
      <c r="E90" s="39" t="s">
        <v>60</v>
      </c>
    </row>
    <row r="91" spans="1:16" ht="25.5">
      <c r="A91" t="s">
        <v>49</v>
      </c>
      <c s="34" t="s">
        <v>216</v>
      </c>
      <c s="34" t="s">
        <v>217</v>
      </c>
      <c s="35" t="s">
        <v>52</v>
      </c>
      <c s="6" t="s">
        <v>218</v>
      </c>
      <c s="36" t="s">
        <v>204</v>
      </c>
      <c s="37">
        <v>19.878</v>
      </c>
      <c s="36">
        <v>0</v>
      </c>
      <c s="36">
        <f>ROUND(G91*H91,6)</f>
      </c>
      <c r="L91" s="38">
        <v>0</v>
      </c>
      <c s="32">
        <f>ROUND(ROUND(L91,2)*ROUND(G91,3),2)</f>
      </c>
      <c s="36" t="s">
        <v>146</v>
      </c>
      <c>
        <f>(M91*21)/100</f>
      </c>
      <c t="s">
        <v>27</v>
      </c>
    </row>
    <row r="92" spans="1:5" ht="12.75">
      <c r="A92" s="35" t="s">
        <v>56</v>
      </c>
      <c r="E92" s="39" t="s">
        <v>52</v>
      </c>
    </row>
    <row r="93" spans="1:5" ht="102">
      <c r="A93" s="35" t="s">
        <v>57</v>
      </c>
      <c r="E93" s="40" t="s">
        <v>219</v>
      </c>
    </row>
    <row r="94" spans="1:5" ht="12.75">
      <c r="A94" t="s">
        <v>59</v>
      </c>
      <c r="E94" s="39" t="s">
        <v>60</v>
      </c>
    </row>
    <row r="95" spans="1:16" ht="25.5">
      <c r="A95" t="s">
        <v>49</v>
      </c>
      <c s="34" t="s">
        <v>220</v>
      </c>
      <c s="34" t="s">
        <v>221</v>
      </c>
      <c s="35" t="s">
        <v>52</v>
      </c>
      <c s="6" t="s">
        <v>222</v>
      </c>
      <c s="36" t="s">
        <v>204</v>
      </c>
      <c s="37">
        <v>15</v>
      </c>
      <c s="36">
        <v>0</v>
      </c>
      <c s="36">
        <f>ROUND(G95*H95,6)</f>
      </c>
      <c r="L95" s="38">
        <v>0</v>
      </c>
      <c s="32">
        <f>ROUND(ROUND(L95,2)*ROUND(G95,3),2)</f>
      </c>
      <c s="36" t="s">
        <v>146</v>
      </c>
      <c>
        <f>(M95*21)/100</f>
      </c>
      <c t="s">
        <v>27</v>
      </c>
    </row>
    <row r="96" spans="1:5" ht="12.75">
      <c r="A96" s="35" t="s">
        <v>56</v>
      </c>
      <c r="E96" s="39" t="s">
        <v>223</v>
      </c>
    </row>
    <row r="97" spans="1:5" ht="12.75">
      <c r="A97" s="35" t="s">
        <v>57</v>
      </c>
      <c r="E97" s="40" t="s">
        <v>224</v>
      </c>
    </row>
    <row r="98" spans="1:5" ht="12.75">
      <c r="A98" t="s">
        <v>59</v>
      </c>
      <c r="E98" s="39" t="s">
        <v>60</v>
      </c>
    </row>
    <row r="99" spans="1:16" ht="25.5">
      <c r="A99" t="s">
        <v>49</v>
      </c>
      <c s="34" t="s">
        <v>225</v>
      </c>
      <c s="34" t="s">
        <v>226</v>
      </c>
      <c s="35" t="s">
        <v>52</v>
      </c>
      <c s="6" t="s">
        <v>227</v>
      </c>
      <c s="36" t="s">
        <v>204</v>
      </c>
      <c s="37">
        <v>8.706</v>
      </c>
      <c s="36">
        <v>0</v>
      </c>
      <c s="36">
        <f>ROUND(G99*H99,6)</f>
      </c>
      <c r="L99" s="38">
        <v>0</v>
      </c>
      <c s="32">
        <f>ROUND(ROUND(L99,2)*ROUND(G99,3),2)</f>
      </c>
      <c s="36" t="s">
        <v>146</v>
      </c>
      <c>
        <f>(M99*21)/100</f>
      </c>
      <c t="s">
        <v>27</v>
      </c>
    </row>
    <row r="100" spans="1:5" ht="12.75">
      <c r="A100" s="35" t="s">
        <v>56</v>
      </c>
      <c r="E100" s="39" t="s">
        <v>52</v>
      </c>
    </row>
    <row r="101" spans="1:5" ht="140.25">
      <c r="A101" s="35" t="s">
        <v>57</v>
      </c>
      <c r="E101" s="40" t="s">
        <v>228</v>
      </c>
    </row>
    <row r="102" spans="1:5" ht="12.75">
      <c r="A102" t="s">
        <v>59</v>
      </c>
      <c r="E102" s="39" t="s">
        <v>60</v>
      </c>
    </row>
    <row r="103" spans="1:16" ht="25.5">
      <c r="A103" t="s">
        <v>49</v>
      </c>
      <c s="34" t="s">
        <v>229</v>
      </c>
      <c s="34" t="s">
        <v>230</v>
      </c>
      <c s="35" t="s">
        <v>52</v>
      </c>
      <c s="6" t="s">
        <v>231</v>
      </c>
      <c s="36" t="s">
        <v>204</v>
      </c>
      <c s="37">
        <v>8.706</v>
      </c>
      <c s="36">
        <v>0</v>
      </c>
      <c s="36">
        <f>ROUND(G103*H103,6)</f>
      </c>
      <c r="L103" s="38">
        <v>0</v>
      </c>
      <c s="32">
        <f>ROUND(ROUND(L103,2)*ROUND(G103,3),2)</f>
      </c>
      <c s="36" t="s">
        <v>146</v>
      </c>
      <c>
        <f>(M103*21)/100</f>
      </c>
      <c t="s">
        <v>27</v>
      </c>
    </row>
    <row r="104" spans="1:5" ht="25.5">
      <c r="A104" s="35" t="s">
        <v>56</v>
      </c>
      <c r="E104" s="39" t="s">
        <v>232</v>
      </c>
    </row>
    <row r="105" spans="1:5" ht="12.75">
      <c r="A105" s="35" t="s">
        <v>57</v>
      </c>
      <c r="E105" s="40" t="s">
        <v>52</v>
      </c>
    </row>
    <row r="106" spans="1:5" ht="12.75">
      <c r="A106" t="s">
        <v>59</v>
      </c>
      <c r="E106" s="39" t="s">
        <v>60</v>
      </c>
    </row>
    <row r="107" spans="1:16" ht="25.5">
      <c r="A107" t="s">
        <v>49</v>
      </c>
      <c s="34" t="s">
        <v>233</v>
      </c>
      <c s="34" t="s">
        <v>234</v>
      </c>
      <c s="35" t="s">
        <v>52</v>
      </c>
      <c s="6" t="s">
        <v>235</v>
      </c>
      <c s="36" t="s">
        <v>204</v>
      </c>
      <c s="37">
        <v>1.106</v>
      </c>
      <c s="36">
        <v>0</v>
      </c>
      <c s="36">
        <f>ROUND(G107*H107,6)</f>
      </c>
      <c r="L107" s="38">
        <v>0</v>
      </c>
      <c s="32">
        <f>ROUND(ROUND(L107,2)*ROUND(G107,3),2)</f>
      </c>
      <c s="36" t="s">
        <v>146</v>
      </c>
      <c>
        <f>(M107*21)/100</f>
      </c>
      <c t="s">
        <v>27</v>
      </c>
    </row>
    <row r="108" spans="1:5" ht="12.75">
      <c r="A108" s="35" t="s">
        <v>56</v>
      </c>
      <c r="E108" s="39" t="s">
        <v>52</v>
      </c>
    </row>
    <row r="109" spans="1:5" ht="178.5">
      <c r="A109" s="35" t="s">
        <v>57</v>
      </c>
      <c r="E109" s="40" t="s">
        <v>236</v>
      </c>
    </row>
    <row r="110" spans="1:5" ht="12.75">
      <c r="A110" t="s">
        <v>59</v>
      </c>
      <c r="E110" s="39" t="s">
        <v>60</v>
      </c>
    </row>
    <row r="111" spans="1:16" ht="25.5">
      <c r="A111" t="s">
        <v>49</v>
      </c>
      <c s="34" t="s">
        <v>237</v>
      </c>
      <c s="34" t="s">
        <v>238</v>
      </c>
      <c s="35" t="s">
        <v>52</v>
      </c>
      <c s="6" t="s">
        <v>239</v>
      </c>
      <c s="36" t="s">
        <v>204</v>
      </c>
      <c s="37">
        <v>1.223</v>
      </c>
      <c s="36">
        <v>0</v>
      </c>
      <c s="36">
        <f>ROUND(G111*H111,6)</f>
      </c>
      <c r="L111" s="38">
        <v>0</v>
      </c>
      <c s="32">
        <f>ROUND(ROUND(L111,2)*ROUND(G111,3),2)</f>
      </c>
      <c s="36" t="s">
        <v>146</v>
      </c>
      <c>
        <f>(M111*21)/100</f>
      </c>
      <c t="s">
        <v>27</v>
      </c>
    </row>
    <row r="112" spans="1:5" ht="12.75">
      <c r="A112" s="35" t="s">
        <v>56</v>
      </c>
      <c r="E112" s="39" t="s">
        <v>52</v>
      </c>
    </row>
    <row r="113" spans="1:5" ht="102">
      <c r="A113" s="35" t="s">
        <v>57</v>
      </c>
      <c r="E113" s="40" t="s">
        <v>240</v>
      </c>
    </row>
    <row r="114" spans="1:5" ht="12.75">
      <c r="A114" t="s">
        <v>59</v>
      </c>
      <c r="E114" s="39" t="s">
        <v>60</v>
      </c>
    </row>
    <row r="115" spans="1:16" ht="25.5">
      <c r="A115" t="s">
        <v>49</v>
      </c>
      <c s="34" t="s">
        <v>241</v>
      </c>
      <c s="34" t="s">
        <v>242</v>
      </c>
      <c s="35" t="s">
        <v>52</v>
      </c>
      <c s="6" t="s">
        <v>243</v>
      </c>
      <c s="36" t="s">
        <v>204</v>
      </c>
      <c s="37">
        <v>3.26</v>
      </c>
      <c s="36">
        <v>0</v>
      </c>
      <c s="36">
        <f>ROUND(G115*H115,6)</f>
      </c>
      <c r="L115" s="38">
        <v>0</v>
      </c>
      <c s="32">
        <f>ROUND(ROUND(L115,2)*ROUND(G115,3),2)</f>
      </c>
      <c s="36" t="s">
        <v>146</v>
      </c>
      <c>
        <f>(M115*21)/100</f>
      </c>
      <c t="s">
        <v>27</v>
      </c>
    </row>
    <row r="116" spans="1:5" ht="12.75">
      <c r="A116" s="35" t="s">
        <v>56</v>
      </c>
      <c r="E116" s="39" t="s">
        <v>52</v>
      </c>
    </row>
    <row r="117" spans="1:5" ht="114.75">
      <c r="A117" s="35" t="s">
        <v>57</v>
      </c>
      <c r="E117" s="40" t="s">
        <v>244</v>
      </c>
    </row>
    <row r="118" spans="1:5" ht="12.75">
      <c r="A118" t="s">
        <v>59</v>
      </c>
      <c r="E118" s="39" t="s">
        <v>60</v>
      </c>
    </row>
    <row r="119" spans="1:16" ht="25.5">
      <c r="A119" t="s">
        <v>49</v>
      </c>
      <c s="34" t="s">
        <v>245</v>
      </c>
      <c s="34" t="s">
        <v>246</v>
      </c>
      <c s="35" t="s">
        <v>52</v>
      </c>
      <c s="6" t="s">
        <v>247</v>
      </c>
      <c s="36" t="s">
        <v>54</v>
      </c>
      <c s="37">
        <v>17</v>
      </c>
      <c s="36">
        <v>0</v>
      </c>
      <c s="36">
        <f>ROUND(G119*H119,6)</f>
      </c>
      <c r="L119" s="38">
        <v>0</v>
      </c>
      <c s="32">
        <f>ROUND(ROUND(L119,2)*ROUND(G119,3),2)</f>
      </c>
      <c s="36" t="s">
        <v>146</v>
      </c>
      <c>
        <f>(M119*21)/100</f>
      </c>
      <c t="s">
        <v>27</v>
      </c>
    </row>
    <row r="120" spans="1:5" ht="12.75">
      <c r="A120" s="35" t="s">
        <v>56</v>
      </c>
      <c r="E120" s="39" t="s">
        <v>52</v>
      </c>
    </row>
    <row r="121" spans="1:5" ht="178.5">
      <c r="A121" s="35" t="s">
        <v>57</v>
      </c>
      <c r="E121" s="40" t="s">
        <v>248</v>
      </c>
    </row>
    <row r="122" spans="1:5" ht="12.75">
      <c r="A122" t="s">
        <v>59</v>
      </c>
      <c r="E122" s="39" t="s">
        <v>60</v>
      </c>
    </row>
    <row r="123" spans="1:16" ht="25.5">
      <c r="A123" t="s">
        <v>49</v>
      </c>
      <c s="34" t="s">
        <v>249</v>
      </c>
      <c s="34" t="s">
        <v>250</v>
      </c>
      <c s="35" t="s">
        <v>52</v>
      </c>
      <c s="6" t="s">
        <v>251</v>
      </c>
      <c s="36" t="s">
        <v>54</v>
      </c>
      <c s="37">
        <v>2</v>
      </c>
      <c s="36">
        <v>0</v>
      </c>
      <c s="36">
        <f>ROUND(G123*H123,6)</f>
      </c>
      <c r="L123" s="38">
        <v>0</v>
      </c>
      <c s="32">
        <f>ROUND(ROUND(L123,2)*ROUND(G123,3),2)</f>
      </c>
      <c s="36" t="s">
        <v>146</v>
      </c>
      <c>
        <f>(M123*21)/100</f>
      </c>
      <c t="s">
        <v>27</v>
      </c>
    </row>
    <row r="124" spans="1:5" ht="12.75">
      <c r="A124" s="35" t="s">
        <v>56</v>
      </c>
      <c r="E124" s="39" t="s">
        <v>52</v>
      </c>
    </row>
    <row r="125" spans="1:5" ht="51">
      <c r="A125" s="35" t="s">
        <v>57</v>
      </c>
      <c r="E125" s="40" t="s">
        <v>252</v>
      </c>
    </row>
    <row r="126" spans="1:5" ht="12.75">
      <c r="A126" t="s">
        <v>59</v>
      </c>
      <c r="E126" s="39" t="s">
        <v>60</v>
      </c>
    </row>
    <row r="127" spans="1:16" ht="25.5">
      <c r="A127" t="s">
        <v>49</v>
      </c>
      <c s="34" t="s">
        <v>253</v>
      </c>
      <c s="34" t="s">
        <v>254</v>
      </c>
      <c s="35" t="s">
        <v>52</v>
      </c>
      <c s="6" t="s">
        <v>255</v>
      </c>
      <c s="36" t="s">
        <v>204</v>
      </c>
      <c s="37">
        <v>4.74</v>
      </c>
      <c s="36">
        <v>0</v>
      </c>
      <c s="36">
        <f>ROUND(G127*H127,6)</f>
      </c>
      <c r="L127" s="38">
        <v>0</v>
      </c>
      <c s="32">
        <f>ROUND(ROUND(L127,2)*ROUND(G127,3),2)</f>
      </c>
      <c s="36" t="s">
        <v>146</v>
      </c>
      <c>
        <f>(M127*21)/100</f>
      </c>
      <c t="s">
        <v>27</v>
      </c>
    </row>
    <row r="128" spans="1:5" ht="51">
      <c r="A128" s="35" t="s">
        <v>56</v>
      </c>
      <c r="E128" s="39" t="s">
        <v>256</v>
      </c>
    </row>
    <row r="129" spans="1:5" ht="51">
      <c r="A129" s="35" t="s">
        <v>57</v>
      </c>
      <c r="E129" s="40" t="s">
        <v>257</v>
      </c>
    </row>
    <row r="130" spans="1:5" ht="12.75">
      <c r="A130" t="s">
        <v>59</v>
      </c>
      <c r="E130" s="39" t="s">
        <v>195</v>
      </c>
    </row>
    <row r="131" spans="1:16" ht="25.5">
      <c r="A131" t="s">
        <v>49</v>
      </c>
      <c s="34" t="s">
        <v>258</v>
      </c>
      <c s="34" t="s">
        <v>259</v>
      </c>
      <c s="35" t="s">
        <v>52</v>
      </c>
      <c s="6" t="s">
        <v>260</v>
      </c>
      <c s="36" t="s">
        <v>72</v>
      </c>
      <c s="37">
        <v>4.5</v>
      </c>
      <c s="36">
        <v>0</v>
      </c>
      <c s="36">
        <f>ROUND(G131*H131,6)</f>
      </c>
      <c r="L131" s="38">
        <v>0</v>
      </c>
      <c s="32">
        <f>ROUND(ROUND(L131,2)*ROUND(G131,3),2)</f>
      </c>
      <c s="36" t="s">
        <v>146</v>
      </c>
      <c>
        <f>(M131*21)/100</f>
      </c>
      <c t="s">
        <v>27</v>
      </c>
    </row>
    <row r="132" spans="1:5" ht="12.75">
      <c r="A132" s="35" t="s">
        <v>56</v>
      </c>
      <c r="E132" s="39" t="s">
        <v>52</v>
      </c>
    </row>
    <row r="133" spans="1:5" ht="38.25">
      <c r="A133" s="35" t="s">
        <v>57</v>
      </c>
      <c r="E133" s="40" t="s">
        <v>261</v>
      </c>
    </row>
    <row r="134" spans="1:5" ht="12.75">
      <c r="A134" t="s">
        <v>59</v>
      </c>
      <c r="E134" s="39" t="s">
        <v>195</v>
      </c>
    </row>
    <row r="135" spans="1:16" ht="25.5">
      <c r="A135" t="s">
        <v>49</v>
      </c>
      <c s="34" t="s">
        <v>262</v>
      </c>
      <c s="34" t="s">
        <v>263</v>
      </c>
      <c s="35" t="s">
        <v>52</v>
      </c>
      <c s="6" t="s">
        <v>264</v>
      </c>
      <c s="36" t="s">
        <v>204</v>
      </c>
      <c s="37">
        <v>29.633</v>
      </c>
      <c s="36">
        <v>0</v>
      </c>
      <c s="36">
        <f>ROUND(G135*H135,6)</f>
      </c>
      <c r="L135" s="38">
        <v>0</v>
      </c>
      <c s="32">
        <f>ROUND(ROUND(L135,2)*ROUND(G135,3),2)</f>
      </c>
      <c s="36" t="s">
        <v>146</v>
      </c>
      <c>
        <f>(M135*21)/100</f>
      </c>
      <c t="s">
        <v>27</v>
      </c>
    </row>
    <row r="136" spans="1:5" ht="12.75">
      <c r="A136" s="35" t="s">
        <v>56</v>
      </c>
      <c r="E136" s="39" t="s">
        <v>52</v>
      </c>
    </row>
    <row r="137" spans="1:5" ht="89.25">
      <c r="A137" s="35" t="s">
        <v>57</v>
      </c>
      <c r="E137" s="40" t="s">
        <v>265</v>
      </c>
    </row>
    <row r="138" spans="1:5" ht="12.75">
      <c r="A138" t="s">
        <v>59</v>
      </c>
      <c r="E138" s="39" t="s">
        <v>60</v>
      </c>
    </row>
    <row r="139" spans="1:16" ht="25.5">
      <c r="A139" t="s">
        <v>49</v>
      </c>
      <c s="34" t="s">
        <v>266</v>
      </c>
      <c s="34" t="s">
        <v>267</v>
      </c>
      <c s="35" t="s">
        <v>52</v>
      </c>
      <c s="6" t="s">
        <v>268</v>
      </c>
      <c s="36" t="s">
        <v>204</v>
      </c>
      <c s="37">
        <v>3.265</v>
      </c>
      <c s="36">
        <v>0</v>
      </c>
      <c s="36">
        <f>ROUND(G139*H139,6)</f>
      </c>
      <c r="L139" s="38">
        <v>0</v>
      </c>
      <c s="32">
        <f>ROUND(ROUND(L139,2)*ROUND(G139,3),2)</f>
      </c>
      <c s="36" t="s">
        <v>146</v>
      </c>
      <c>
        <f>(M139*21)/100</f>
      </c>
      <c t="s">
        <v>27</v>
      </c>
    </row>
    <row r="140" spans="1:5" ht="12.75">
      <c r="A140" s="35" t="s">
        <v>56</v>
      </c>
      <c r="E140" s="39" t="s">
        <v>52</v>
      </c>
    </row>
    <row r="141" spans="1:5" ht="12.75">
      <c r="A141" s="35" t="s">
        <v>57</v>
      </c>
      <c r="E141" s="40" t="s">
        <v>269</v>
      </c>
    </row>
    <row r="142" spans="1:5" ht="12.75">
      <c r="A142" t="s">
        <v>59</v>
      </c>
      <c r="E142" s="39" t="s">
        <v>60</v>
      </c>
    </row>
    <row r="143" spans="1:16" ht="25.5">
      <c r="A143" t="s">
        <v>49</v>
      </c>
      <c s="34" t="s">
        <v>270</v>
      </c>
      <c s="34" t="s">
        <v>271</v>
      </c>
      <c s="35" t="s">
        <v>52</v>
      </c>
      <c s="6" t="s">
        <v>272</v>
      </c>
      <c s="36" t="s">
        <v>121</v>
      </c>
      <c s="37">
        <v>0.8</v>
      </c>
      <c s="36">
        <v>0</v>
      </c>
      <c s="36">
        <f>ROUND(G143*H143,6)</f>
      </c>
      <c r="L143" s="38">
        <v>0</v>
      </c>
      <c s="32">
        <f>ROUND(ROUND(L143,2)*ROUND(G143,3),2)</f>
      </c>
      <c s="36" t="s">
        <v>146</v>
      </c>
      <c>
        <f>(M143*21)/100</f>
      </c>
      <c t="s">
        <v>27</v>
      </c>
    </row>
    <row r="144" spans="1:5" ht="12.75">
      <c r="A144" s="35" t="s">
        <v>56</v>
      </c>
      <c r="E144" s="39" t="s">
        <v>52</v>
      </c>
    </row>
    <row r="145" spans="1:5" ht="38.25">
      <c r="A145" s="35" t="s">
        <v>57</v>
      </c>
      <c r="E145" s="40" t="s">
        <v>273</v>
      </c>
    </row>
    <row r="146" spans="1:5" ht="25.5">
      <c r="A146" t="s">
        <v>59</v>
      </c>
      <c r="E146" s="39" t="s">
        <v>274</v>
      </c>
    </row>
    <row r="147" spans="1:16" ht="25.5">
      <c r="A147" t="s">
        <v>49</v>
      </c>
      <c s="34" t="s">
        <v>275</v>
      </c>
      <c s="34" t="s">
        <v>276</v>
      </c>
      <c s="35" t="s">
        <v>277</v>
      </c>
      <c s="6" t="s">
        <v>278</v>
      </c>
      <c s="36" t="s">
        <v>121</v>
      </c>
      <c s="37">
        <v>53.339</v>
      </c>
      <c s="36">
        <v>0</v>
      </c>
      <c s="36">
        <f>ROUND(G147*H147,6)</f>
      </c>
      <c r="L147" s="38">
        <v>0</v>
      </c>
      <c s="32">
        <f>ROUND(ROUND(L147,2)*ROUND(G147,3),2)</f>
      </c>
      <c s="36" t="s">
        <v>279</v>
      </c>
      <c>
        <f>(M147*21)/100</f>
      </c>
      <c t="s">
        <v>27</v>
      </c>
    </row>
    <row r="148" spans="1:5" ht="38.25">
      <c r="A148" s="35" t="s">
        <v>56</v>
      </c>
      <c r="E148" s="39" t="s">
        <v>280</v>
      </c>
    </row>
    <row r="149" spans="1:5" ht="12.75">
      <c r="A149" s="35" t="s">
        <v>57</v>
      </c>
      <c r="E149" s="40" t="s">
        <v>281</v>
      </c>
    </row>
    <row r="150" spans="1:5" ht="191.25">
      <c r="A150" t="s">
        <v>59</v>
      </c>
      <c r="E150" s="39" t="s">
        <v>135</v>
      </c>
    </row>
    <row r="151" spans="1:16" ht="25.5">
      <c r="A151" t="s">
        <v>49</v>
      </c>
      <c s="34" t="s">
        <v>282</v>
      </c>
      <c s="34" t="s">
        <v>283</v>
      </c>
      <c s="35" t="s">
        <v>284</v>
      </c>
      <c s="6" t="s">
        <v>285</v>
      </c>
      <c s="36" t="s">
        <v>121</v>
      </c>
      <c s="37">
        <v>6.53</v>
      </c>
      <c s="36">
        <v>0</v>
      </c>
      <c s="36">
        <f>ROUND(G151*H151,6)</f>
      </c>
      <c r="L151" s="38">
        <v>0</v>
      </c>
      <c s="32">
        <f>ROUND(ROUND(L151,2)*ROUND(G151,3),2)</f>
      </c>
      <c s="36" t="s">
        <v>279</v>
      </c>
      <c>
        <f>(M151*21)/100</f>
      </c>
      <c t="s">
        <v>27</v>
      </c>
    </row>
    <row r="152" spans="1:5" ht="38.25">
      <c r="A152" s="35" t="s">
        <v>56</v>
      </c>
      <c r="E152" s="39" t="s">
        <v>286</v>
      </c>
    </row>
    <row r="153" spans="1:5" ht="12.75">
      <c r="A153" s="35" t="s">
        <v>57</v>
      </c>
      <c r="E153" s="40" t="s">
        <v>287</v>
      </c>
    </row>
    <row r="154" spans="1:5" ht="191.25">
      <c r="A154" t="s">
        <v>59</v>
      </c>
      <c r="E154" s="39" t="s">
        <v>135</v>
      </c>
    </row>
    <row r="155" spans="1:16" ht="25.5">
      <c r="A155" t="s">
        <v>49</v>
      </c>
      <c s="34" t="s">
        <v>288</v>
      </c>
      <c s="34" t="s">
        <v>289</v>
      </c>
      <c s="35" t="s">
        <v>290</v>
      </c>
      <c s="6" t="s">
        <v>291</v>
      </c>
      <c s="36" t="s">
        <v>121</v>
      </c>
      <c s="37">
        <v>0.61</v>
      </c>
      <c s="36">
        <v>0</v>
      </c>
      <c s="36">
        <f>ROUND(G155*H155,6)</f>
      </c>
      <c r="L155" s="38">
        <v>0</v>
      </c>
      <c s="32">
        <f>ROUND(ROUND(L155,2)*ROUND(G155,3),2)</f>
      </c>
      <c s="36" t="s">
        <v>279</v>
      </c>
      <c>
        <f>(M155*21)/100</f>
      </c>
      <c t="s">
        <v>27</v>
      </c>
    </row>
    <row r="156" spans="1:5" ht="38.25">
      <c r="A156" s="35" t="s">
        <v>56</v>
      </c>
      <c r="E156" s="39" t="s">
        <v>292</v>
      </c>
    </row>
    <row r="157" spans="1:5" ht="12.75">
      <c r="A157" s="35" t="s">
        <v>57</v>
      </c>
      <c r="E157" s="40" t="s">
        <v>293</v>
      </c>
    </row>
    <row r="158" spans="1:5" ht="191.25">
      <c r="A158" t="s">
        <v>59</v>
      </c>
      <c r="E158" s="39" t="s">
        <v>135</v>
      </c>
    </row>
    <row r="159" spans="1:13" ht="12.75">
      <c r="A159" t="s">
        <v>46</v>
      </c>
      <c r="C159" s="31" t="s">
        <v>294</v>
      </c>
      <c r="E159" s="33" t="s">
        <v>295</v>
      </c>
      <c r="J159" s="32">
        <f>0</f>
      </c>
      <c s="32">
        <f>0</f>
      </c>
      <c s="32">
        <f>0+L160+L164+L168+L172+L176+L180+L184+L188+L192+L196+L200+L204+L208+L212+L216+L220+L224+L228+L232+L236+L240+L244+L248+L252+L256+L260+L264+L268+L272+L276+L280</f>
      </c>
      <c s="32">
        <f>0+M160+M164+M168+M172+M176+M180+M184+M188+M192+M196+M200+M204+M208+M212+M216+M220+M224+M228+M232+M236+M240+M244+M248+M252+M256+M260+M264+M268+M272+M276+M280</f>
      </c>
    </row>
    <row r="160" spans="1:16" ht="25.5">
      <c r="A160" t="s">
        <v>49</v>
      </c>
      <c s="34" t="s">
        <v>296</v>
      </c>
      <c s="34" t="s">
        <v>297</v>
      </c>
      <c s="35" t="s">
        <v>52</v>
      </c>
      <c s="6" t="s">
        <v>298</v>
      </c>
      <c s="36" t="s">
        <v>107</v>
      </c>
      <c s="37">
        <v>76</v>
      </c>
      <c s="36">
        <v>0.01528</v>
      </c>
      <c s="36">
        <f>ROUND(G160*H160,6)</f>
      </c>
      <c r="L160" s="38">
        <v>0</v>
      </c>
      <c s="32">
        <f>ROUND(ROUND(L160,2)*ROUND(G160,3),2)</f>
      </c>
      <c s="36" t="s">
        <v>146</v>
      </c>
      <c>
        <f>(M160*21)/100</f>
      </c>
      <c t="s">
        <v>27</v>
      </c>
    </row>
    <row r="161" spans="1:5" ht="38.25">
      <c r="A161" s="35" t="s">
        <v>56</v>
      </c>
      <c r="E161" s="39" t="s">
        <v>299</v>
      </c>
    </row>
    <row r="162" spans="1:5" ht="89.25">
      <c r="A162" s="35" t="s">
        <v>57</v>
      </c>
      <c r="E162" s="40" t="s">
        <v>300</v>
      </c>
    </row>
    <row r="163" spans="1:5" ht="12.75">
      <c r="A163" t="s">
        <v>59</v>
      </c>
      <c r="E163" s="39" t="s">
        <v>301</v>
      </c>
    </row>
    <row r="164" spans="1:16" ht="12.75">
      <c r="A164" t="s">
        <v>49</v>
      </c>
      <c s="34" t="s">
        <v>302</v>
      </c>
      <c s="34" t="s">
        <v>303</v>
      </c>
      <c s="35" t="s">
        <v>52</v>
      </c>
      <c s="6" t="s">
        <v>304</v>
      </c>
      <c s="36" t="s">
        <v>305</v>
      </c>
      <c s="37">
        <v>3.75</v>
      </c>
      <c s="36">
        <v>0.001</v>
      </c>
      <c s="36">
        <f>ROUND(G164*H164,6)</f>
      </c>
      <c r="L164" s="38">
        <v>0</v>
      </c>
      <c s="32">
        <f>ROUND(ROUND(L164,2)*ROUND(G164,3),2)</f>
      </c>
      <c s="36" t="s">
        <v>146</v>
      </c>
      <c>
        <f>(M164*21)/100</f>
      </c>
      <c t="s">
        <v>27</v>
      </c>
    </row>
    <row r="165" spans="1:5" ht="12.75">
      <c r="A165" s="35" t="s">
        <v>56</v>
      </c>
      <c r="E165" s="39" t="s">
        <v>52</v>
      </c>
    </row>
    <row r="166" spans="1:5" ht="12.75">
      <c r="A166" s="35" t="s">
        <v>57</v>
      </c>
      <c r="E166" s="40" t="s">
        <v>306</v>
      </c>
    </row>
    <row r="167" spans="1:5" ht="12.75">
      <c r="A167" t="s">
        <v>59</v>
      </c>
      <c r="E167" s="39" t="s">
        <v>60</v>
      </c>
    </row>
    <row r="168" spans="1:16" ht="25.5">
      <c r="A168" t="s">
        <v>49</v>
      </c>
      <c s="34" t="s">
        <v>307</v>
      </c>
      <c s="34" t="s">
        <v>308</v>
      </c>
      <c s="35" t="s">
        <v>52</v>
      </c>
      <c s="6" t="s">
        <v>309</v>
      </c>
      <c s="36" t="s">
        <v>54</v>
      </c>
      <c s="37">
        <v>152</v>
      </c>
      <c s="36">
        <v>0.00026</v>
      </c>
      <c s="36">
        <f>ROUND(G168*H168,6)</f>
      </c>
      <c r="L168" s="38">
        <v>0</v>
      </c>
      <c s="32">
        <f>ROUND(ROUND(L168,2)*ROUND(G168,3),2)</f>
      </c>
      <c s="36" t="s">
        <v>146</v>
      </c>
      <c>
        <f>(M168*21)/100</f>
      </c>
      <c t="s">
        <v>27</v>
      </c>
    </row>
    <row r="169" spans="1:5" ht="25.5">
      <c r="A169" s="35" t="s">
        <v>56</v>
      </c>
      <c r="E169" s="39" t="s">
        <v>309</v>
      </c>
    </row>
    <row r="170" spans="1:5" ht="12.75">
      <c r="A170" s="35" t="s">
        <v>57</v>
      </c>
      <c r="E170" s="40" t="s">
        <v>310</v>
      </c>
    </row>
    <row r="171" spans="1:5" ht="12.75">
      <c r="A171" t="s">
        <v>59</v>
      </c>
      <c r="E171" s="39" t="s">
        <v>301</v>
      </c>
    </row>
    <row r="172" spans="1:16" ht="12.75">
      <c r="A172" t="s">
        <v>49</v>
      </c>
      <c s="34" t="s">
        <v>311</v>
      </c>
      <c s="34" t="s">
        <v>312</v>
      </c>
      <c s="35" t="s">
        <v>52</v>
      </c>
      <c s="6" t="s">
        <v>313</v>
      </c>
      <c s="36" t="s">
        <v>72</v>
      </c>
      <c s="37">
        <v>8.8</v>
      </c>
      <c s="36">
        <v>0.01208</v>
      </c>
      <c s="36">
        <f>ROUND(G172*H172,6)</f>
      </c>
      <c r="L172" s="38">
        <v>0</v>
      </c>
      <c s="32">
        <f>ROUND(ROUND(L172,2)*ROUND(G172,3),2)</f>
      </c>
      <c s="36" t="s">
        <v>146</v>
      </c>
      <c>
        <f>(M172*21)/100</f>
      </c>
      <c t="s">
        <v>27</v>
      </c>
    </row>
    <row r="173" spans="1:5" ht="12.75">
      <c r="A173" s="35" t="s">
        <v>56</v>
      </c>
      <c r="E173" s="39" t="s">
        <v>52</v>
      </c>
    </row>
    <row r="174" spans="1:5" ht="51">
      <c r="A174" s="35" t="s">
        <v>57</v>
      </c>
      <c r="E174" s="40" t="s">
        <v>314</v>
      </c>
    </row>
    <row r="175" spans="1:5" ht="12.75">
      <c r="A175" t="s">
        <v>59</v>
      </c>
      <c r="E175" s="39" t="s">
        <v>195</v>
      </c>
    </row>
    <row r="176" spans="1:16" ht="12.75">
      <c r="A176" t="s">
        <v>49</v>
      </c>
      <c s="34" t="s">
        <v>315</v>
      </c>
      <c s="34" t="s">
        <v>316</v>
      </c>
      <c s="35" t="s">
        <v>52</v>
      </c>
      <c s="6" t="s">
        <v>317</v>
      </c>
      <c s="36" t="s">
        <v>72</v>
      </c>
      <c s="37">
        <v>8.8</v>
      </c>
      <c s="36">
        <v>0</v>
      </c>
      <c s="36">
        <f>ROUND(G176*H176,6)</f>
      </c>
      <c r="L176" s="38">
        <v>0</v>
      </c>
      <c s="32">
        <f>ROUND(ROUND(L176,2)*ROUND(G176,3),2)</f>
      </c>
      <c s="36" t="s">
        <v>146</v>
      </c>
      <c>
        <f>(M176*21)/100</f>
      </c>
      <c t="s">
        <v>27</v>
      </c>
    </row>
    <row r="177" spans="1:5" ht="12.75">
      <c r="A177" s="35" t="s">
        <v>56</v>
      </c>
      <c r="E177" s="39" t="s">
        <v>52</v>
      </c>
    </row>
    <row r="178" spans="1:5" ht="12.75">
      <c r="A178" s="35" t="s">
        <v>57</v>
      </c>
      <c r="E178" s="40" t="s">
        <v>159</v>
      </c>
    </row>
    <row r="179" spans="1:5" ht="12.75">
      <c r="A179" t="s">
        <v>59</v>
      </c>
      <c r="E179" s="39" t="s">
        <v>318</v>
      </c>
    </row>
    <row r="180" spans="1:16" ht="25.5">
      <c r="A180" t="s">
        <v>49</v>
      </c>
      <c s="34" t="s">
        <v>319</v>
      </c>
      <c s="34" t="s">
        <v>320</v>
      </c>
      <c s="35" t="s">
        <v>52</v>
      </c>
      <c s="6" t="s">
        <v>321</v>
      </c>
      <c s="36" t="s">
        <v>204</v>
      </c>
      <c s="37">
        <v>0.67</v>
      </c>
      <c s="36">
        <v>0</v>
      </c>
      <c s="36">
        <f>ROUND(G180*H180,6)</f>
      </c>
      <c r="L180" s="38">
        <v>0</v>
      </c>
      <c s="32">
        <f>ROUND(ROUND(L180,2)*ROUND(G180,3),2)</f>
      </c>
      <c s="36" t="s">
        <v>146</v>
      </c>
      <c>
        <f>(M180*21)/100</f>
      </c>
      <c t="s">
        <v>27</v>
      </c>
    </row>
    <row r="181" spans="1:5" ht="12.75">
      <c r="A181" s="35" t="s">
        <v>56</v>
      </c>
      <c r="E181" s="39" t="s">
        <v>52</v>
      </c>
    </row>
    <row r="182" spans="1:5" ht="51">
      <c r="A182" s="35" t="s">
        <v>57</v>
      </c>
      <c r="E182" s="40" t="s">
        <v>322</v>
      </c>
    </row>
    <row r="183" spans="1:5" ht="12.75">
      <c r="A183" t="s">
        <v>59</v>
      </c>
      <c r="E183" s="39" t="s">
        <v>195</v>
      </c>
    </row>
    <row r="184" spans="1:16" ht="12.75">
      <c r="A184" t="s">
        <v>49</v>
      </c>
      <c s="34" t="s">
        <v>323</v>
      </c>
      <c s="34" t="s">
        <v>324</v>
      </c>
      <c s="35" t="s">
        <v>52</v>
      </c>
      <c s="6" t="s">
        <v>325</v>
      </c>
      <c s="36" t="s">
        <v>204</v>
      </c>
      <c s="37">
        <v>3.52</v>
      </c>
      <c s="36">
        <v>0</v>
      </c>
      <c s="36">
        <f>ROUND(G184*H184,6)</f>
      </c>
      <c r="L184" s="38">
        <v>0</v>
      </c>
      <c s="32">
        <f>ROUND(ROUND(L184,2)*ROUND(G184,3),2)</f>
      </c>
      <c s="36" t="s">
        <v>146</v>
      </c>
      <c>
        <f>(M184*21)/100</f>
      </c>
      <c t="s">
        <v>27</v>
      </c>
    </row>
    <row r="185" spans="1:5" ht="12.75">
      <c r="A185" s="35" t="s">
        <v>56</v>
      </c>
      <c r="E185" s="39" t="s">
        <v>52</v>
      </c>
    </row>
    <row r="186" spans="1:5" ht="12.75">
      <c r="A186" s="35" t="s">
        <v>57</v>
      </c>
      <c r="E186" s="40" t="s">
        <v>326</v>
      </c>
    </row>
    <row r="187" spans="1:5" ht="12.75">
      <c r="A187" t="s">
        <v>59</v>
      </c>
      <c r="E187" s="39" t="s">
        <v>195</v>
      </c>
    </row>
    <row r="188" spans="1:16" ht="25.5">
      <c r="A188" t="s">
        <v>49</v>
      </c>
      <c s="34" t="s">
        <v>327</v>
      </c>
      <c s="34" t="s">
        <v>328</v>
      </c>
      <c s="35" t="s">
        <v>52</v>
      </c>
      <c s="6" t="s">
        <v>329</v>
      </c>
      <c s="36" t="s">
        <v>204</v>
      </c>
      <c s="37">
        <v>5.28</v>
      </c>
      <c s="36">
        <v>2.6768</v>
      </c>
      <c s="36">
        <f>ROUND(G188*H188,6)</f>
      </c>
      <c r="L188" s="38">
        <v>0</v>
      </c>
      <c s="32">
        <f>ROUND(ROUND(L188,2)*ROUND(G188,3),2)</f>
      </c>
      <c s="36" t="s">
        <v>146</v>
      </c>
      <c>
        <f>(M188*21)/100</f>
      </c>
      <c t="s">
        <v>27</v>
      </c>
    </row>
    <row r="189" spans="1:5" ht="38.25">
      <c r="A189" s="35" t="s">
        <v>56</v>
      </c>
      <c r="E189" s="39" t="s">
        <v>330</v>
      </c>
    </row>
    <row r="190" spans="1:5" ht="76.5">
      <c r="A190" s="35" t="s">
        <v>57</v>
      </c>
      <c r="E190" s="40" t="s">
        <v>331</v>
      </c>
    </row>
    <row r="191" spans="1:5" ht="12.75">
      <c r="A191" t="s">
        <v>59</v>
      </c>
      <c r="E191" s="39" t="s">
        <v>195</v>
      </c>
    </row>
    <row r="192" spans="1:16" ht="25.5">
      <c r="A192" t="s">
        <v>49</v>
      </c>
      <c s="34" t="s">
        <v>332</v>
      </c>
      <c s="34" t="s">
        <v>333</v>
      </c>
      <c s="35" t="s">
        <v>52</v>
      </c>
      <c s="6" t="s">
        <v>334</v>
      </c>
      <c s="36" t="s">
        <v>54</v>
      </c>
      <c s="37">
        <v>32</v>
      </c>
      <c s="36">
        <v>0.00335</v>
      </c>
      <c s="36">
        <f>ROUND(G192*H192,6)</f>
      </c>
      <c r="L192" s="38">
        <v>0</v>
      </c>
      <c s="32">
        <f>ROUND(ROUND(L192,2)*ROUND(G192,3),2)</f>
      </c>
      <c s="36" t="s">
        <v>146</v>
      </c>
      <c>
        <f>(M192*21)/100</f>
      </c>
      <c t="s">
        <v>27</v>
      </c>
    </row>
    <row r="193" spans="1:5" ht="12.75">
      <c r="A193" s="35" t="s">
        <v>56</v>
      </c>
      <c r="E193" s="39" t="s">
        <v>52</v>
      </c>
    </row>
    <row r="194" spans="1:5" ht="25.5">
      <c r="A194" s="35" t="s">
        <v>57</v>
      </c>
      <c r="E194" s="40" t="s">
        <v>335</v>
      </c>
    </row>
    <row r="195" spans="1:5" ht="12.75">
      <c r="A195" t="s">
        <v>59</v>
      </c>
      <c r="E195" s="39" t="s">
        <v>195</v>
      </c>
    </row>
    <row r="196" spans="1:16" ht="25.5">
      <c r="A196" t="s">
        <v>49</v>
      </c>
      <c s="34" t="s">
        <v>336</v>
      </c>
      <c s="34" t="s">
        <v>337</v>
      </c>
      <c s="35" t="s">
        <v>52</v>
      </c>
      <c s="6" t="s">
        <v>338</v>
      </c>
      <c s="36" t="s">
        <v>72</v>
      </c>
      <c s="37">
        <v>9.28</v>
      </c>
      <c s="36">
        <v>0.0014</v>
      </c>
      <c s="36">
        <f>ROUND(G196*H196,6)</f>
      </c>
      <c r="L196" s="38">
        <v>0</v>
      </c>
      <c s="32">
        <f>ROUND(ROUND(L196,2)*ROUND(G196,3),2)</f>
      </c>
      <c s="36" t="s">
        <v>146</v>
      </c>
      <c>
        <f>(M196*21)/100</f>
      </c>
      <c t="s">
        <v>27</v>
      </c>
    </row>
    <row r="197" spans="1:5" ht="12.75">
      <c r="A197" s="35" t="s">
        <v>56</v>
      </c>
      <c r="E197" s="39" t="s">
        <v>52</v>
      </c>
    </row>
    <row r="198" spans="1:5" ht="63.75">
      <c r="A198" s="35" t="s">
        <v>57</v>
      </c>
      <c r="E198" s="40" t="s">
        <v>339</v>
      </c>
    </row>
    <row r="199" spans="1:5" ht="12.75">
      <c r="A199" t="s">
        <v>59</v>
      </c>
      <c r="E199" s="39" t="s">
        <v>195</v>
      </c>
    </row>
    <row r="200" spans="1:16" ht="12.75">
      <c r="A200" t="s">
        <v>49</v>
      </c>
      <c s="34" t="s">
        <v>340</v>
      </c>
      <c s="34" t="s">
        <v>341</v>
      </c>
      <c s="35" t="s">
        <v>52</v>
      </c>
      <c s="6" t="s">
        <v>342</v>
      </c>
      <c s="36" t="s">
        <v>72</v>
      </c>
      <c s="37">
        <v>52.86</v>
      </c>
      <c s="36">
        <v>0</v>
      </c>
      <c s="36">
        <f>ROUND(G200*H200,6)</f>
      </c>
      <c r="L200" s="38">
        <v>0</v>
      </c>
      <c s="32">
        <f>ROUND(ROUND(L200,2)*ROUND(G200,3),2)</f>
      </c>
      <c s="36" t="s">
        <v>146</v>
      </c>
      <c>
        <f>(M200*21)/100</f>
      </c>
      <c t="s">
        <v>27</v>
      </c>
    </row>
    <row r="201" spans="1:5" ht="12.75">
      <c r="A201" s="35" t="s">
        <v>56</v>
      </c>
      <c r="E201" s="39" t="s">
        <v>52</v>
      </c>
    </row>
    <row r="202" spans="1:5" ht="12.75">
      <c r="A202" s="35" t="s">
        <v>57</v>
      </c>
      <c r="E202" s="40" t="s">
        <v>343</v>
      </c>
    </row>
    <row r="203" spans="1:5" ht="12.75">
      <c r="A203" t="s">
        <v>59</v>
      </c>
      <c r="E203" s="39" t="s">
        <v>344</v>
      </c>
    </row>
    <row r="204" spans="1:16" ht="25.5">
      <c r="A204" t="s">
        <v>49</v>
      </c>
      <c s="34" t="s">
        <v>345</v>
      </c>
      <c s="34" t="s">
        <v>346</v>
      </c>
      <c s="35" t="s">
        <v>52</v>
      </c>
      <c s="6" t="s">
        <v>347</v>
      </c>
      <c s="36" t="s">
        <v>54</v>
      </c>
      <c s="37">
        <v>28</v>
      </c>
      <c s="36">
        <v>0.00622</v>
      </c>
      <c s="36">
        <f>ROUND(G204*H204,6)</f>
      </c>
      <c r="L204" s="38">
        <v>0</v>
      </c>
      <c s="32">
        <f>ROUND(ROUND(L204,2)*ROUND(G204,3),2)</f>
      </c>
      <c s="36" t="s">
        <v>146</v>
      </c>
      <c>
        <f>(M204*21)/100</f>
      </c>
      <c t="s">
        <v>27</v>
      </c>
    </row>
    <row r="205" spans="1:5" ht="12.75">
      <c r="A205" s="35" t="s">
        <v>56</v>
      </c>
      <c r="E205" s="39" t="s">
        <v>52</v>
      </c>
    </row>
    <row r="206" spans="1:5" ht="267.75">
      <c r="A206" s="35" t="s">
        <v>57</v>
      </c>
      <c r="E206" s="40" t="s">
        <v>348</v>
      </c>
    </row>
    <row r="207" spans="1:5" ht="12.75">
      <c r="A207" t="s">
        <v>59</v>
      </c>
      <c r="E207" s="39" t="s">
        <v>344</v>
      </c>
    </row>
    <row r="208" spans="1:16" ht="12.75">
      <c r="A208" t="s">
        <v>49</v>
      </c>
      <c s="34" t="s">
        <v>349</v>
      </c>
      <c s="34" t="s">
        <v>350</v>
      </c>
      <c s="35" t="s">
        <v>52</v>
      </c>
      <c s="6" t="s">
        <v>351</v>
      </c>
      <c s="36" t="s">
        <v>107</v>
      </c>
      <c s="37">
        <v>14</v>
      </c>
      <c s="36">
        <v>0.0021</v>
      </c>
      <c s="36">
        <f>ROUND(G208*H208,6)</f>
      </c>
      <c r="L208" s="38">
        <v>0</v>
      </c>
      <c s="32">
        <f>ROUND(ROUND(L208,2)*ROUND(G208,3),2)</f>
      </c>
      <c s="36" t="s">
        <v>146</v>
      </c>
      <c>
        <f>(M208*21)/100</f>
      </c>
      <c t="s">
        <v>27</v>
      </c>
    </row>
    <row r="209" spans="1:5" ht="12.75">
      <c r="A209" s="35" t="s">
        <v>56</v>
      </c>
      <c r="E209" s="39" t="s">
        <v>52</v>
      </c>
    </row>
    <row r="210" spans="1:5" ht="12.75">
      <c r="A210" s="35" t="s">
        <v>57</v>
      </c>
      <c r="E210" s="40" t="s">
        <v>352</v>
      </c>
    </row>
    <row r="211" spans="1:5" ht="12.75">
      <c r="A211" t="s">
        <v>59</v>
      </c>
      <c r="E211" s="39" t="s">
        <v>353</v>
      </c>
    </row>
    <row r="212" spans="1:16" ht="25.5">
      <c r="A212" t="s">
        <v>49</v>
      </c>
      <c s="34" t="s">
        <v>354</v>
      </c>
      <c s="34" t="s">
        <v>355</v>
      </c>
      <c s="35" t="s">
        <v>52</v>
      </c>
      <c s="6" t="s">
        <v>356</v>
      </c>
      <c s="36" t="s">
        <v>72</v>
      </c>
      <c s="37">
        <v>25.2</v>
      </c>
      <c s="36">
        <v>0.00102</v>
      </c>
      <c s="36">
        <f>ROUND(G212*H212,6)</f>
      </c>
      <c r="L212" s="38">
        <v>0</v>
      </c>
      <c s="32">
        <f>ROUND(ROUND(L212,2)*ROUND(G212,3),2)</f>
      </c>
      <c s="36" t="s">
        <v>279</v>
      </c>
      <c>
        <f>(M212*21)/100</f>
      </c>
      <c t="s">
        <v>27</v>
      </c>
    </row>
    <row r="213" spans="1:5" ht="12.75">
      <c r="A213" s="35" t="s">
        <v>56</v>
      </c>
      <c r="E213" s="39" t="s">
        <v>357</v>
      </c>
    </row>
    <row r="214" spans="1:5" ht="25.5">
      <c r="A214" s="35" t="s">
        <v>57</v>
      </c>
      <c r="E214" s="40" t="s">
        <v>358</v>
      </c>
    </row>
    <row r="215" spans="1:5" ht="51">
      <c r="A215" t="s">
        <v>59</v>
      </c>
      <c r="E215" s="39" t="s">
        <v>359</v>
      </c>
    </row>
    <row r="216" spans="1:16" ht="25.5">
      <c r="A216" t="s">
        <v>49</v>
      </c>
      <c s="34" t="s">
        <v>360</v>
      </c>
      <c s="34" t="s">
        <v>361</v>
      </c>
      <c s="35" t="s">
        <v>52</v>
      </c>
      <c s="6" t="s">
        <v>362</v>
      </c>
      <c s="36" t="s">
        <v>72</v>
      </c>
      <c s="37">
        <v>52.86</v>
      </c>
      <c s="36">
        <v>0</v>
      </c>
      <c s="36">
        <f>ROUND(G216*H216,6)</f>
      </c>
      <c r="L216" s="38">
        <v>0</v>
      </c>
      <c s="32">
        <f>ROUND(ROUND(L216,2)*ROUND(G216,3),2)</f>
      </c>
      <c s="36" t="s">
        <v>279</v>
      </c>
      <c>
        <f>(M216*21)/100</f>
      </c>
      <c t="s">
        <v>27</v>
      </c>
    </row>
    <row r="217" spans="1:5" ht="12.75">
      <c r="A217" s="35" t="s">
        <v>56</v>
      </c>
      <c r="E217" s="39" t="s">
        <v>52</v>
      </c>
    </row>
    <row r="218" spans="1:5" ht="318.75">
      <c r="A218" s="35" t="s">
        <v>57</v>
      </c>
      <c r="E218" s="40" t="s">
        <v>363</v>
      </c>
    </row>
    <row r="219" spans="1:5" ht="165.75">
      <c r="A219" t="s">
        <v>59</v>
      </c>
      <c r="E219" s="39" t="s">
        <v>364</v>
      </c>
    </row>
    <row r="220" spans="1:16" ht="12.75">
      <c r="A220" t="s">
        <v>49</v>
      </c>
      <c s="34" t="s">
        <v>365</v>
      </c>
      <c s="34" t="s">
        <v>366</v>
      </c>
      <c s="35" t="s">
        <v>52</v>
      </c>
      <c s="6" t="s">
        <v>367</v>
      </c>
      <c s="36" t="s">
        <v>204</v>
      </c>
      <c s="37">
        <v>13.744</v>
      </c>
      <c s="36">
        <v>2.429</v>
      </c>
      <c s="36">
        <f>ROUND(G220*H220,6)</f>
      </c>
      <c r="L220" s="38">
        <v>0</v>
      </c>
      <c s="32">
        <f>ROUND(ROUND(L220,2)*ROUND(G220,3),2)</f>
      </c>
      <c s="36" t="s">
        <v>146</v>
      </c>
      <c>
        <f>(M220*21)/100</f>
      </c>
      <c t="s">
        <v>27</v>
      </c>
    </row>
    <row r="221" spans="1:5" ht="12.75">
      <c r="A221" s="35" t="s">
        <v>56</v>
      </c>
      <c r="E221" s="39" t="s">
        <v>52</v>
      </c>
    </row>
    <row r="222" spans="1:5" ht="12.75">
      <c r="A222" s="35" t="s">
        <v>57</v>
      </c>
      <c r="E222" s="40" t="s">
        <v>368</v>
      </c>
    </row>
    <row r="223" spans="1:5" ht="12.75">
      <c r="A223" t="s">
        <v>59</v>
      </c>
      <c r="E223" s="39" t="s">
        <v>60</v>
      </c>
    </row>
    <row r="224" spans="1:16" ht="25.5">
      <c r="A224" t="s">
        <v>49</v>
      </c>
      <c s="34" t="s">
        <v>369</v>
      </c>
      <c s="34" t="s">
        <v>370</v>
      </c>
      <c s="35" t="s">
        <v>52</v>
      </c>
      <c s="6" t="s">
        <v>371</v>
      </c>
      <c s="36" t="s">
        <v>54</v>
      </c>
      <c s="37">
        <v>159.2</v>
      </c>
      <c s="36">
        <v>0.00155</v>
      </c>
      <c s="36">
        <f>ROUND(G224*H224,6)</f>
      </c>
      <c r="L224" s="38">
        <v>0</v>
      </c>
      <c s="32">
        <f>ROUND(ROUND(L224,2)*ROUND(G224,3),2)</f>
      </c>
      <c s="36" t="s">
        <v>146</v>
      </c>
      <c>
        <f>(M224*21)/100</f>
      </c>
      <c t="s">
        <v>27</v>
      </c>
    </row>
    <row r="225" spans="1:5" ht="12.75">
      <c r="A225" s="35" t="s">
        <v>56</v>
      </c>
      <c r="E225" s="39" t="s">
        <v>52</v>
      </c>
    </row>
    <row r="226" spans="1:5" ht="12.75">
      <c r="A226" s="35" t="s">
        <v>57</v>
      </c>
      <c r="E226" s="40" t="s">
        <v>372</v>
      </c>
    </row>
    <row r="227" spans="1:5" ht="51">
      <c r="A227" t="s">
        <v>59</v>
      </c>
      <c r="E227" s="39" t="s">
        <v>373</v>
      </c>
    </row>
    <row r="228" spans="1:16" ht="25.5">
      <c r="A228" t="s">
        <v>49</v>
      </c>
      <c s="34" t="s">
        <v>374</v>
      </c>
      <c s="34" t="s">
        <v>375</v>
      </c>
      <c s="35" t="s">
        <v>52</v>
      </c>
      <c s="6" t="s">
        <v>376</v>
      </c>
      <c s="36" t="s">
        <v>72</v>
      </c>
      <c s="37">
        <v>52.86</v>
      </c>
      <c s="36">
        <v>0.01075</v>
      </c>
      <c s="36">
        <f>ROUND(G228*H228,6)</f>
      </c>
      <c r="L228" s="38">
        <v>0</v>
      </c>
      <c s="32">
        <f>ROUND(ROUND(L228,2)*ROUND(G228,3),2)</f>
      </c>
      <c s="36" t="s">
        <v>279</v>
      </c>
      <c>
        <f>(M228*21)/100</f>
      </c>
      <c t="s">
        <v>27</v>
      </c>
    </row>
    <row r="229" spans="1:5" ht="12.75">
      <c r="A229" s="35" t="s">
        <v>56</v>
      </c>
      <c r="E229" s="39" t="s">
        <v>52</v>
      </c>
    </row>
    <row r="230" spans="1:5" ht="12.75">
      <c r="A230" s="35" t="s">
        <v>57</v>
      </c>
      <c r="E230" s="40" t="s">
        <v>343</v>
      </c>
    </row>
    <row r="231" spans="1:5" ht="12.75">
      <c r="A231" t="s">
        <v>59</v>
      </c>
      <c r="E231" s="39" t="s">
        <v>377</v>
      </c>
    </row>
    <row r="232" spans="1:16" ht="25.5">
      <c r="A232" t="s">
        <v>49</v>
      </c>
      <c s="34" t="s">
        <v>378</v>
      </c>
      <c s="34" t="s">
        <v>379</v>
      </c>
      <c s="35" t="s">
        <v>52</v>
      </c>
      <c s="6" t="s">
        <v>380</v>
      </c>
      <c s="36" t="s">
        <v>107</v>
      </c>
      <c s="37">
        <v>39</v>
      </c>
      <c s="36">
        <v>0.0001</v>
      </c>
      <c s="36">
        <f>ROUND(G232*H232,6)</f>
      </c>
      <c r="L232" s="38">
        <v>0</v>
      </c>
      <c s="32">
        <f>ROUND(ROUND(L232,2)*ROUND(G232,3),2)</f>
      </c>
      <c s="36" t="s">
        <v>146</v>
      </c>
      <c>
        <f>(M232*21)/100</f>
      </c>
      <c t="s">
        <v>27</v>
      </c>
    </row>
    <row r="233" spans="1:5" ht="12.75">
      <c r="A233" s="35" t="s">
        <v>56</v>
      </c>
      <c r="E233" s="39" t="s">
        <v>52</v>
      </c>
    </row>
    <row r="234" spans="1:5" ht="12.75">
      <c r="A234" s="35" t="s">
        <v>57</v>
      </c>
      <c r="E234" s="40" t="s">
        <v>381</v>
      </c>
    </row>
    <row r="235" spans="1:5" ht="12.75">
      <c r="A235" t="s">
        <v>59</v>
      </c>
      <c r="E235" s="39" t="s">
        <v>344</v>
      </c>
    </row>
    <row r="236" spans="1:16" ht="25.5">
      <c r="A236" t="s">
        <v>49</v>
      </c>
      <c s="34" t="s">
        <v>382</v>
      </c>
      <c s="34" t="s">
        <v>383</v>
      </c>
      <c s="35" t="s">
        <v>52</v>
      </c>
      <c s="6" t="s">
        <v>384</v>
      </c>
      <c s="36" t="s">
        <v>54</v>
      </c>
      <c s="37">
        <v>53</v>
      </c>
      <c s="36">
        <v>0.02806</v>
      </c>
      <c s="36">
        <f>ROUND(G236*H236,6)</f>
      </c>
      <c r="L236" s="38">
        <v>0</v>
      </c>
      <c s="32">
        <f>ROUND(ROUND(L236,2)*ROUND(G236,3),2)</f>
      </c>
      <c s="36" t="s">
        <v>146</v>
      </c>
      <c>
        <f>(M236*21)/100</f>
      </c>
      <c t="s">
        <v>27</v>
      </c>
    </row>
    <row r="237" spans="1:5" ht="38.25">
      <c r="A237" s="35" t="s">
        <v>56</v>
      </c>
      <c r="E237" s="39" t="s">
        <v>385</v>
      </c>
    </row>
    <row r="238" spans="1:5" ht="357">
      <c r="A238" s="35" t="s">
        <v>57</v>
      </c>
      <c r="E238" s="40" t="s">
        <v>386</v>
      </c>
    </row>
    <row r="239" spans="1:5" ht="12.75">
      <c r="A239" t="s">
        <v>59</v>
      </c>
      <c r="E239" s="39" t="s">
        <v>353</v>
      </c>
    </row>
    <row r="240" spans="1:16" ht="12.75">
      <c r="A240" t="s">
        <v>49</v>
      </c>
      <c s="34" t="s">
        <v>387</v>
      </c>
      <c s="34" t="s">
        <v>388</v>
      </c>
      <c s="35" t="s">
        <v>52</v>
      </c>
      <c s="6" t="s">
        <v>389</v>
      </c>
      <c s="36" t="s">
        <v>107</v>
      </c>
      <c s="37">
        <v>79.5</v>
      </c>
      <c s="36">
        <v>6E-05</v>
      </c>
      <c s="36">
        <f>ROUND(G240*H240,6)</f>
      </c>
      <c r="L240" s="38">
        <v>0</v>
      </c>
      <c s="32">
        <f>ROUND(ROUND(L240,2)*ROUND(G240,3),2)</f>
      </c>
      <c s="36" t="s">
        <v>279</v>
      </c>
      <c>
        <f>(M240*21)/100</f>
      </c>
      <c t="s">
        <v>27</v>
      </c>
    </row>
    <row r="241" spans="1:5" ht="12.75">
      <c r="A241" s="35" t="s">
        <v>56</v>
      </c>
      <c r="E241" s="39" t="s">
        <v>52</v>
      </c>
    </row>
    <row r="242" spans="1:5" ht="12.75">
      <c r="A242" s="35" t="s">
        <v>57</v>
      </c>
      <c r="E242" s="40" t="s">
        <v>390</v>
      </c>
    </row>
    <row r="243" spans="1:5" ht="25.5">
      <c r="A243" t="s">
        <v>59</v>
      </c>
      <c r="E243" s="39" t="s">
        <v>391</v>
      </c>
    </row>
    <row r="244" spans="1:16" ht="12.75">
      <c r="A244" t="s">
        <v>49</v>
      </c>
      <c s="34" t="s">
        <v>392</v>
      </c>
      <c s="34" t="s">
        <v>393</v>
      </c>
      <c s="35" t="s">
        <v>52</v>
      </c>
      <c s="6" t="s">
        <v>394</v>
      </c>
      <c s="36" t="s">
        <v>107</v>
      </c>
      <c s="37">
        <v>79.5</v>
      </c>
      <c s="36">
        <v>0.00069</v>
      </c>
      <c s="36">
        <f>ROUND(G244*H244,6)</f>
      </c>
      <c r="L244" s="38">
        <v>0</v>
      </c>
      <c s="32">
        <f>ROUND(ROUND(L244,2)*ROUND(G244,3),2)</f>
      </c>
      <c s="36" t="s">
        <v>279</v>
      </c>
      <c>
        <f>(M244*21)/100</f>
      </c>
      <c t="s">
        <v>27</v>
      </c>
    </row>
    <row r="245" spans="1:5" ht="12.75">
      <c r="A245" s="35" t="s">
        <v>56</v>
      </c>
      <c r="E245" s="39" t="s">
        <v>52</v>
      </c>
    </row>
    <row r="246" spans="1:5" ht="12.75">
      <c r="A246" s="35" t="s">
        <v>57</v>
      </c>
      <c r="E246" s="40" t="s">
        <v>159</v>
      </c>
    </row>
    <row r="247" spans="1:5" ht="12.75">
      <c r="A247" t="s">
        <v>59</v>
      </c>
      <c r="E247" s="39" t="s">
        <v>395</v>
      </c>
    </row>
    <row r="248" spans="1:16" ht="12.75">
      <c r="A248" t="s">
        <v>49</v>
      </c>
      <c s="34" t="s">
        <v>396</v>
      </c>
      <c s="34" t="s">
        <v>397</v>
      </c>
      <c s="35" t="s">
        <v>52</v>
      </c>
      <c s="6" t="s">
        <v>398</v>
      </c>
      <c s="36" t="s">
        <v>54</v>
      </c>
      <c s="37">
        <v>80</v>
      </c>
      <c s="36">
        <v>1E-05</v>
      </c>
      <c s="36">
        <f>ROUND(G248*H248,6)</f>
      </c>
      <c r="L248" s="38">
        <v>0</v>
      </c>
      <c s="32">
        <f>ROUND(ROUND(L248,2)*ROUND(G248,3),2)</f>
      </c>
      <c s="36" t="s">
        <v>279</v>
      </c>
      <c>
        <f>(M248*21)/100</f>
      </c>
      <c t="s">
        <v>27</v>
      </c>
    </row>
    <row r="249" spans="1:5" ht="12.75">
      <c r="A249" s="35" t="s">
        <v>56</v>
      </c>
      <c r="E249" s="39" t="s">
        <v>52</v>
      </c>
    </row>
    <row r="250" spans="1:5" ht="12.75">
      <c r="A250" s="35" t="s">
        <v>57</v>
      </c>
      <c r="E250" s="40" t="s">
        <v>399</v>
      </c>
    </row>
    <row r="251" spans="1:5" ht="12.75">
      <c r="A251" t="s">
        <v>59</v>
      </c>
      <c r="E251" s="39" t="s">
        <v>395</v>
      </c>
    </row>
    <row r="252" spans="1:16" ht="25.5">
      <c r="A252" t="s">
        <v>49</v>
      </c>
      <c s="34" t="s">
        <v>400</v>
      </c>
      <c s="34" t="s">
        <v>401</v>
      </c>
      <c s="35" t="s">
        <v>52</v>
      </c>
      <c s="6" t="s">
        <v>402</v>
      </c>
      <c s="36" t="s">
        <v>107</v>
      </c>
      <c s="37">
        <v>79.5</v>
      </c>
      <c s="36">
        <v>0.00038</v>
      </c>
      <c s="36">
        <f>ROUND(G252*H252,6)</f>
      </c>
      <c r="L252" s="38">
        <v>0</v>
      </c>
      <c s="32">
        <f>ROUND(ROUND(L252,2)*ROUND(G252,3),2)</f>
      </c>
      <c s="36" t="s">
        <v>146</v>
      </c>
      <c>
        <f>(M252*21)/100</f>
      </c>
      <c t="s">
        <v>27</v>
      </c>
    </row>
    <row r="253" spans="1:5" ht="12.75">
      <c r="A253" s="35" t="s">
        <v>56</v>
      </c>
      <c r="E253" s="39" t="s">
        <v>52</v>
      </c>
    </row>
    <row r="254" spans="1:5" ht="38.25">
      <c r="A254" s="35" t="s">
        <v>57</v>
      </c>
      <c r="E254" s="40" t="s">
        <v>403</v>
      </c>
    </row>
    <row r="255" spans="1:5" ht="12.75">
      <c r="A255" t="s">
        <v>59</v>
      </c>
      <c r="E255" s="39" t="s">
        <v>404</v>
      </c>
    </row>
    <row r="256" spans="1:16" ht="25.5">
      <c r="A256" t="s">
        <v>49</v>
      </c>
      <c s="34" t="s">
        <v>405</v>
      </c>
      <c s="34" t="s">
        <v>406</v>
      </c>
      <c s="35" t="s">
        <v>52</v>
      </c>
      <c s="6" t="s">
        <v>407</v>
      </c>
      <c s="36" t="s">
        <v>72</v>
      </c>
      <c s="37">
        <v>4.029</v>
      </c>
      <c s="36">
        <v>0</v>
      </c>
      <c s="36">
        <f>ROUND(G256*H256,6)</f>
      </c>
      <c r="L256" s="38">
        <v>0</v>
      </c>
      <c s="32">
        <f>ROUND(ROUND(L256,2)*ROUND(G256,3),2)</f>
      </c>
      <c s="36" t="s">
        <v>146</v>
      </c>
      <c>
        <f>(M256*21)/100</f>
      </c>
      <c t="s">
        <v>27</v>
      </c>
    </row>
    <row r="257" spans="1:5" ht="12.75">
      <c r="A257" s="35" t="s">
        <v>56</v>
      </c>
      <c r="E257" s="39" t="s">
        <v>52</v>
      </c>
    </row>
    <row r="258" spans="1:5" ht="25.5">
      <c r="A258" s="35" t="s">
        <v>57</v>
      </c>
      <c r="E258" s="40" t="s">
        <v>408</v>
      </c>
    </row>
    <row r="259" spans="1:5" ht="12.75">
      <c r="A259" t="s">
        <v>59</v>
      </c>
      <c r="E259" s="39" t="s">
        <v>409</v>
      </c>
    </row>
    <row r="260" spans="1:16" ht="25.5">
      <c r="A260" t="s">
        <v>49</v>
      </c>
      <c s="34" t="s">
        <v>410</v>
      </c>
      <c s="34" t="s">
        <v>411</v>
      </c>
      <c s="35" t="s">
        <v>52</v>
      </c>
      <c s="6" t="s">
        <v>412</v>
      </c>
      <c s="36" t="s">
        <v>72</v>
      </c>
      <c s="37">
        <v>4.029</v>
      </c>
      <c s="36">
        <v>0</v>
      </c>
      <c s="36">
        <f>ROUND(G260*H260,6)</f>
      </c>
      <c r="L260" s="38">
        <v>0</v>
      </c>
      <c s="32">
        <f>ROUND(ROUND(L260,2)*ROUND(G260,3),2)</f>
      </c>
      <c s="36" t="s">
        <v>146</v>
      </c>
      <c>
        <f>(M260*21)/100</f>
      </c>
      <c t="s">
        <v>27</v>
      </c>
    </row>
    <row r="261" spans="1:5" ht="12.75">
      <c r="A261" s="35" t="s">
        <v>56</v>
      </c>
      <c r="E261" s="39" t="s">
        <v>52</v>
      </c>
    </row>
    <row r="262" spans="1:5" ht="12.75">
      <c r="A262" s="35" t="s">
        <v>57</v>
      </c>
      <c r="E262" s="40" t="s">
        <v>159</v>
      </c>
    </row>
    <row r="263" spans="1:5" ht="12.75">
      <c r="A263" t="s">
        <v>59</v>
      </c>
      <c r="E263" s="39" t="s">
        <v>409</v>
      </c>
    </row>
    <row r="264" spans="1:16" ht="12.75">
      <c r="A264" t="s">
        <v>49</v>
      </c>
      <c s="34" t="s">
        <v>413</v>
      </c>
      <c s="34" t="s">
        <v>414</v>
      </c>
      <c s="35" t="s">
        <v>52</v>
      </c>
      <c s="6" t="s">
        <v>415</v>
      </c>
      <c s="36" t="s">
        <v>305</v>
      </c>
      <c s="37">
        <v>0.515</v>
      </c>
      <c s="36">
        <v>0.001</v>
      </c>
      <c s="36">
        <f>ROUND(G264*H264,6)</f>
      </c>
      <c r="L264" s="38">
        <v>0</v>
      </c>
      <c s="32">
        <f>ROUND(ROUND(L264,2)*ROUND(G264,3),2)</f>
      </c>
      <c s="36" t="s">
        <v>146</v>
      </c>
      <c>
        <f>(M264*21)/100</f>
      </c>
      <c t="s">
        <v>27</v>
      </c>
    </row>
    <row r="265" spans="1:5" ht="12.75">
      <c r="A265" s="35" t="s">
        <v>56</v>
      </c>
      <c r="E265" s="39" t="s">
        <v>52</v>
      </c>
    </row>
    <row r="266" spans="1:5" ht="25.5">
      <c r="A266" s="35" t="s">
        <v>57</v>
      </c>
      <c r="E266" s="40" t="s">
        <v>416</v>
      </c>
    </row>
    <row r="267" spans="1:5" ht="25.5">
      <c r="A267" t="s">
        <v>59</v>
      </c>
      <c r="E267" s="39" t="s">
        <v>417</v>
      </c>
    </row>
    <row r="268" spans="1:16" ht="25.5">
      <c r="A268" t="s">
        <v>49</v>
      </c>
      <c s="34" t="s">
        <v>418</v>
      </c>
      <c s="34" t="s">
        <v>419</v>
      </c>
      <c s="35" t="s">
        <v>52</v>
      </c>
      <c s="6" t="s">
        <v>420</v>
      </c>
      <c s="36" t="s">
        <v>72</v>
      </c>
      <c s="37">
        <v>4.029</v>
      </c>
      <c s="36">
        <v>0</v>
      </c>
      <c s="36">
        <f>ROUND(G268*H268,6)</f>
      </c>
      <c r="L268" s="38">
        <v>0</v>
      </c>
      <c s="32">
        <f>ROUND(ROUND(L268,2)*ROUND(G268,3),2)</f>
      </c>
      <c s="36" t="s">
        <v>146</v>
      </c>
      <c>
        <f>(M268*21)/100</f>
      </c>
      <c t="s">
        <v>27</v>
      </c>
    </row>
    <row r="269" spans="1:5" ht="12.75">
      <c r="A269" s="35" t="s">
        <v>56</v>
      </c>
      <c r="E269" s="39" t="s">
        <v>52</v>
      </c>
    </row>
    <row r="270" spans="1:5" ht="25.5">
      <c r="A270" s="35" t="s">
        <v>57</v>
      </c>
      <c r="E270" s="40" t="s">
        <v>421</v>
      </c>
    </row>
    <row r="271" spans="1:5" ht="12.75">
      <c r="A271" t="s">
        <v>59</v>
      </c>
      <c r="E271" s="39" t="s">
        <v>409</v>
      </c>
    </row>
    <row r="272" spans="1:16" ht="25.5">
      <c r="A272" t="s">
        <v>49</v>
      </c>
      <c s="34" t="s">
        <v>422</v>
      </c>
      <c s="34" t="s">
        <v>423</v>
      </c>
      <c s="35" t="s">
        <v>52</v>
      </c>
      <c s="6" t="s">
        <v>424</v>
      </c>
      <c s="36" t="s">
        <v>72</v>
      </c>
      <c s="37">
        <v>4.029</v>
      </c>
      <c s="36">
        <v>0</v>
      </c>
      <c s="36">
        <f>ROUND(G272*H272,6)</f>
      </c>
      <c r="L272" s="38">
        <v>0</v>
      </c>
      <c s="32">
        <f>ROUND(ROUND(L272,2)*ROUND(G272,3),2)</f>
      </c>
      <c s="36" t="s">
        <v>146</v>
      </c>
      <c>
        <f>(M272*21)/100</f>
      </c>
      <c t="s">
        <v>27</v>
      </c>
    </row>
    <row r="273" spans="1:5" ht="12.75">
      <c r="A273" s="35" t="s">
        <v>56</v>
      </c>
      <c r="E273" s="39" t="s">
        <v>52</v>
      </c>
    </row>
    <row r="274" spans="1:5" ht="12.75">
      <c r="A274" s="35" t="s">
        <v>57</v>
      </c>
      <c r="E274" s="40" t="s">
        <v>159</v>
      </c>
    </row>
    <row r="275" spans="1:5" ht="12.75">
      <c r="A275" t="s">
        <v>59</v>
      </c>
      <c r="E275" s="39" t="s">
        <v>60</v>
      </c>
    </row>
    <row r="276" spans="1:16" ht="12.75">
      <c r="A276" t="s">
        <v>49</v>
      </c>
      <c s="34" t="s">
        <v>425</v>
      </c>
      <c s="34" t="s">
        <v>426</v>
      </c>
      <c s="35" t="s">
        <v>52</v>
      </c>
      <c s="6" t="s">
        <v>427</v>
      </c>
      <c s="36" t="s">
        <v>305</v>
      </c>
      <c s="37">
        <v>1.029</v>
      </c>
      <c s="36">
        <v>0.001</v>
      </c>
      <c s="36">
        <f>ROUND(G276*H276,6)</f>
      </c>
      <c r="L276" s="38">
        <v>0</v>
      </c>
      <c s="32">
        <f>ROUND(ROUND(L276,2)*ROUND(G276,3),2)</f>
      </c>
      <c s="36" t="s">
        <v>146</v>
      </c>
      <c>
        <f>(M276*21)/100</f>
      </c>
      <c t="s">
        <v>27</v>
      </c>
    </row>
    <row r="277" spans="1:5" ht="12.75">
      <c r="A277" s="35" t="s">
        <v>56</v>
      </c>
      <c r="E277" s="39" t="s">
        <v>52</v>
      </c>
    </row>
    <row r="278" spans="1:5" ht="38.25">
      <c r="A278" s="35" t="s">
        <v>57</v>
      </c>
      <c r="E278" s="40" t="s">
        <v>428</v>
      </c>
    </row>
    <row r="279" spans="1:5" ht="25.5">
      <c r="A279" t="s">
        <v>59</v>
      </c>
      <c r="E279" s="39" t="s">
        <v>429</v>
      </c>
    </row>
    <row r="280" spans="1:16" ht="12.75">
      <c r="A280" t="s">
        <v>49</v>
      </c>
      <c s="34" t="s">
        <v>430</v>
      </c>
      <c s="34" t="s">
        <v>431</v>
      </c>
      <c s="35" t="s">
        <v>52</v>
      </c>
      <c s="6" t="s">
        <v>432</v>
      </c>
      <c s="36" t="s">
        <v>121</v>
      </c>
      <c s="37">
        <v>52.129</v>
      </c>
      <c s="36">
        <v>0</v>
      </c>
      <c s="36">
        <f>ROUND(G280*H280,6)</f>
      </c>
      <c r="L280" s="38">
        <v>0</v>
      </c>
      <c s="32">
        <f>ROUND(ROUND(L280,2)*ROUND(G280,3),2)</f>
      </c>
      <c s="36" t="s">
        <v>146</v>
      </c>
      <c>
        <f>(M280*21)/100</f>
      </c>
      <c t="s">
        <v>27</v>
      </c>
    </row>
    <row r="281" spans="1:5" ht="12.75">
      <c r="A281" s="35" t="s">
        <v>56</v>
      </c>
      <c r="E281" s="39" t="s">
        <v>52</v>
      </c>
    </row>
    <row r="282" spans="1:5" ht="12.75">
      <c r="A282" s="35" t="s">
        <v>57</v>
      </c>
      <c r="E282" s="40" t="s">
        <v>433</v>
      </c>
    </row>
    <row r="283" spans="1:5" ht="12.75">
      <c r="A283" t="s">
        <v>59</v>
      </c>
      <c r="E283" s="39" t="s">
        <v>60</v>
      </c>
    </row>
    <row r="284" spans="1:13" ht="12.75">
      <c r="A284" t="s">
        <v>46</v>
      </c>
      <c r="C284" s="31" t="s">
        <v>434</v>
      </c>
      <c r="E284" s="33" t="s">
        <v>435</v>
      </c>
      <c r="J284" s="32">
        <f>0</f>
      </c>
      <c s="32">
        <f>0</f>
      </c>
      <c s="32">
        <f>0+L285</f>
      </c>
      <c s="32">
        <f>0+M285</f>
      </c>
    </row>
    <row r="285" spans="1:16" ht="25.5">
      <c r="A285" t="s">
        <v>49</v>
      </c>
      <c s="34" t="s">
        <v>436</v>
      </c>
      <c s="34" t="s">
        <v>437</v>
      </c>
      <c s="35" t="s">
        <v>52</v>
      </c>
      <c s="6" t="s">
        <v>438</v>
      </c>
      <c s="36" t="s">
        <v>72</v>
      </c>
      <c s="37">
        <v>353.4</v>
      </c>
      <c s="36">
        <v>0</v>
      </c>
      <c s="36">
        <f>ROUND(G285*H285,6)</f>
      </c>
      <c r="L285" s="38">
        <v>0</v>
      </c>
      <c s="32">
        <f>ROUND(ROUND(L285,2)*ROUND(G285,3),2)</f>
      </c>
      <c s="36" t="s">
        <v>146</v>
      </c>
      <c>
        <f>(M285*21)/100</f>
      </c>
      <c t="s">
        <v>27</v>
      </c>
    </row>
    <row r="286" spans="1:5" ht="38.25">
      <c r="A286" s="35" t="s">
        <v>56</v>
      </c>
      <c r="E286" s="39" t="s">
        <v>439</v>
      </c>
    </row>
    <row r="287" spans="1:5" ht="12.75">
      <c r="A287" s="35" t="s">
        <v>57</v>
      </c>
      <c r="E287" s="40" t="s">
        <v>440</v>
      </c>
    </row>
    <row r="288" spans="1:5" ht="25.5">
      <c r="A288" t="s">
        <v>59</v>
      </c>
      <c r="E288" s="39" t="s">
        <v>441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v>
      </c>
      <c s="41">
        <f>Rekapitulace!C12</f>
      </c>
      <c s="20" t="s">
        <v>0</v>
      </c>
      <c t="s">
        <v>23</v>
      </c>
      <c t="s">
        <v>27</v>
      </c>
    </row>
    <row r="4" spans="1:16" ht="32" customHeight="1">
      <c r="A4" s="24" t="s">
        <v>20</v>
      </c>
      <c s="25" t="s">
        <v>28</v>
      </c>
      <c s="27" t="s">
        <v>136</v>
      </c>
      <c r="E4" s="26" t="s">
        <v>137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COUNTIFS(L8:L301,"=0",A8:A301,"P")+COUNTIFS(L8:L301,"",A8:A301,"P")+SUM(Q8:Q301)</f>
      </c>
    </row>
    <row r="8" spans="1:13" ht="12.75">
      <c r="A8" t="s">
        <v>44</v>
      </c>
      <c r="C8" s="28" t="s">
        <v>444</v>
      </c>
      <c r="E8" s="30" t="s">
        <v>443</v>
      </c>
      <c r="J8" s="29">
        <f>0+J9+J74+J151+J300</f>
      </c>
      <c s="29">
        <f>0+K9+K74+K151+K300</f>
      </c>
      <c s="29">
        <f>0+L9+L74+L151+L300</f>
      </c>
      <c s="29">
        <f>0+M9+M74+M151+M300</f>
      </c>
    </row>
    <row r="9" spans="1:13" ht="12.75">
      <c r="A9" t="s">
        <v>46</v>
      </c>
      <c r="C9" s="31" t="s">
        <v>141</v>
      </c>
      <c r="E9" s="33" t="s">
        <v>142</v>
      </c>
      <c r="J9" s="32">
        <f>0</f>
      </c>
      <c s="32">
        <f>0</f>
      </c>
      <c s="32">
        <f>0+L10+L14+L18+L22+L26+L30+L34+L38+L42+L46+L50+L54+L58+L62+L66+L70</f>
      </c>
      <c s="32">
        <f>0+M10+M14+M18+M22+M26+M30+M34+M38+M42+M46+M50+M54+M58+M62+M66+M70</f>
      </c>
    </row>
    <row r="10" spans="1:16" ht="12.75">
      <c r="A10" t="s">
        <v>49</v>
      </c>
      <c s="34" t="s">
        <v>50</v>
      </c>
      <c s="34" t="s">
        <v>143</v>
      </c>
      <c s="35" t="s">
        <v>52</v>
      </c>
      <c s="6" t="s">
        <v>144</v>
      </c>
      <c s="36" t="s">
        <v>145</v>
      </c>
      <c s="37">
        <v>16</v>
      </c>
      <c s="36">
        <v>0</v>
      </c>
      <c s="36">
        <f>ROUND(G10*H10,6)</f>
      </c>
      <c r="L10" s="38">
        <v>0</v>
      </c>
      <c s="32">
        <f>ROUND(ROUND(L10,2)*ROUND(G10,3),2)</f>
      </c>
      <c s="36" t="s">
        <v>146</v>
      </c>
      <c>
        <f>(M10*21)/100</f>
      </c>
      <c t="s">
        <v>27</v>
      </c>
    </row>
    <row r="11" spans="1:5" ht="12.75">
      <c r="A11" s="35" t="s">
        <v>56</v>
      </c>
      <c r="E11" s="39" t="s">
        <v>52</v>
      </c>
    </row>
    <row r="12" spans="1:5" ht="12.75">
      <c r="A12" s="35" t="s">
        <v>57</v>
      </c>
      <c r="E12" s="40" t="s">
        <v>445</v>
      </c>
    </row>
    <row r="13" spans="1:5" ht="25.5">
      <c r="A13" t="s">
        <v>59</v>
      </c>
      <c r="E13" s="39" t="s">
        <v>446</v>
      </c>
    </row>
    <row r="14" spans="1:16" ht="12.75">
      <c r="A14" t="s">
        <v>49</v>
      </c>
      <c s="34" t="s">
        <v>27</v>
      </c>
      <c s="34" t="s">
        <v>149</v>
      </c>
      <c s="35" t="s">
        <v>52</v>
      </c>
      <c s="6" t="s">
        <v>150</v>
      </c>
      <c s="36" t="s">
        <v>151</v>
      </c>
      <c s="37">
        <v>0.54</v>
      </c>
      <c s="36">
        <v>0.0088</v>
      </c>
      <c s="36">
        <f>ROUND(G14*H14,6)</f>
      </c>
      <c r="L14" s="38">
        <v>0</v>
      </c>
      <c s="32">
        <f>ROUND(ROUND(L14,2)*ROUND(G14,3),2)</f>
      </c>
      <c s="36" t="s">
        <v>146</v>
      </c>
      <c>
        <f>(M14*21)/100</f>
      </c>
      <c t="s">
        <v>27</v>
      </c>
    </row>
    <row r="15" spans="1:5" ht="12.75">
      <c r="A15" s="35" t="s">
        <v>56</v>
      </c>
      <c r="E15" s="39" t="s">
        <v>52</v>
      </c>
    </row>
    <row r="16" spans="1:5" ht="89.25">
      <c r="A16" s="35" t="s">
        <v>57</v>
      </c>
      <c r="E16" s="40" t="s">
        <v>447</v>
      </c>
    </row>
    <row r="17" spans="1:5" ht="12.75">
      <c r="A17" t="s">
        <v>59</v>
      </c>
      <c r="E17" s="39" t="s">
        <v>60</v>
      </c>
    </row>
    <row r="18" spans="1:16" ht="25.5">
      <c r="A18" t="s">
        <v>49</v>
      </c>
      <c s="34" t="s">
        <v>26</v>
      </c>
      <c s="34" t="s">
        <v>153</v>
      </c>
      <c s="35" t="s">
        <v>52</v>
      </c>
      <c s="6" t="s">
        <v>154</v>
      </c>
      <c s="36" t="s">
        <v>72</v>
      </c>
      <c s="37">
        <v>1020</v>
      </c>
      <c s="36">
        <v>0.00014</v>
      </c>
      <c s="36">
        <f>ROUND(G18*H18,6)</f>
      </c>
      <c r="L18" s="38">
        <v>0</v>
      </c>
      <c s="32">
        <f>ROUND(ROUND(L18,2)*ROUND(G18,3),2)</f>
      </c>
      <c s="36" t="s">
        <v>146</v>
      </c>
      <c>
        <f>(M18*21)/100</f>
      </c>
      <c t="s">
        <v>27</v>
      </c>
    </row>
    <row r="19" spans="1:5" ht="12.75">
      <c r="A19" s="35" t="s">
        <v>56</v>
      </c>
      <c r="E19" s="39" t="s">
        <v>52</v>
      </c>
    </row>
    <row r="20" spans="1:5" ht="25.5">
      <c r="A20" s="35" t="s">
        <v>57</v>
      </c>
      <c r="E20" s="40" t="s">
        <v>448</v>
      </c>
    </row>
    <row r="21" spans="1:5" ht="25.5">
      <c r="A21" t="s">
        <v>59</v>
      </c>
      <c r="E21" s="39" t="s">
        <v>449</v>
      </c>
    </row>
    <row r="22" spans="1:16" ht="12.75">
      <c r="A22" t="s">
        <v>49</v>
      </c>
      <c s="34" t="s">
        <v>66</v>
      </c>
      <c s="34" t="s">
        <v>157</v>
      </c>
      <c s="35" t="s">
        <v>52</v>
      </c>
      <c s="6" t="s">
        <v>158</v>
      </c>
      <c s="36" t="s">
        <v>72</v>
      </c>
      <c s="37">
        <v>1020</v>
      </c>
      <c s="36">
        <v>0.0005</v>
      </c>
      <c s="36">
        <f>ROUND(G22*H22,6)</f>
      </c>
      <c r="L22" s="38">
        <v>0</v>
      </c>
      <c s="32">
        <f>ROUND(ROUND(L22,2)*ROUND(G22,3),2)</f>
      </c>
      <c s="36" t="s">
        <v>146</v>
      </c>
      <c>
        <f>(M22*21)/100</f>
      </c>
      <c t="s">
        <v>27</v>
      </c>
    </row>
    <row r="23" spans="1:5" ht="12.75">
      <c r="A23" s="35" t="s">
        <v>56</v>
      </c>
      <c r="E23" s="39" t="s">
        <v>52</v>
      </c>
    </row>
    <row r="24" spans="1:5" ht="12.75">
      <c r="A24" s="35" t="s">
        <v>57</v>
      </c>
      <c r="E24" s="40" t="s">
        <v>159</v>
      </c>
    </row>
    <row r="25" spans="1:5" ht="12.75">
      <c r="A25" t="s">
        <v>59</v>
      </c>
      <c r="E25" s="39" t="s">
        <v>60</v>
      </c>
    </row>
    <row r="26" spans="1:16" ht="25.5">
      <c r="A26" t="s">
        <v>49</v>
      </c>
      <c s="34" t="s">
        <v>69</v>
      </c>
      <c s="34" t="s">
        <v>160</v>
      </c>
      <c s="35" t="s">
        <v>52</v>
      </c>
      <c s="6" t="s">
        <v>161</v>
      </c>
      <c s="36" t="s">
        <v>72</v>
      </c>
      <c s="37">
        <v>1020</v>
      </c>
      <c s="36">
        <v>0</v>
      </c>
      <c s="36">
        <f>ROUND(G26*H26,6)</f>
      </c>
      <c r="L26" s="38">
        <v>0</v>
      </c>
      <c s="32">
        <f>ROUND(ROUND(L26,2)*ROUND(G26,3),2)</f>
      </c>
      <c s="36" t="s">
        <v>146</v>
      </c>
      <c>
        <f>(M26*21)/100</f>
      </c>
      <c t="s">
        <v>27</v>
      </c>
    </row>
    <row r="27" spans="1:5" ht="12.75">
      <c r="A27" s="35" t="s">
        <v>56</v>
      </c>
      <c r="E27" s="39" t="s">
        <v>52</v>
      </c>
    </row>
    <row r="28" spans="1:5" ht="12.75">
      <c r="A28" s="35" t="s">
        <v>57</v>
      </c>
      <c r="E28" s="40" t="s">
        <v>159</v>
      </c>
    </row>
    <row r="29" spans="1:5" ht="12.75">
      <c r="A29" t="s">
        <v>59</v>
      </c>
      <c r="E29" s="39" t="s">
        <v>60</v>
      </c>
    </row>
    <row r="30" spans="1:16" ht="25.5">
      <c r="A30" t="s">
        <v>49</v>
      </c>
      <c s="34" t="s">
        <v>76</v>
      </c>
      <c s="34" t="s">
        <v>162</v>
      </c>
      <c s="35" t="s">
        <v>52</v>
      </c>
      <c s="6" t="s">
        <v>163</v>
      </c>
      <c s="36" t="s">
        <v>72</v>
      </c>
      <c s="37">
        <v>1423</v>
      </c>
      <c s="36">
        <v>0</v>
      </c>
      <c s="36">
        <f>ROUND(G30*H30,6)</f>
      </c>
      <c r="L30" s="38">
        <v>0</v>
      </c>
      <c s="32">
        <f>ROUND(ROUND(L30,2)*ROUND(G30,3),2)</f>
      </c>
      <c s="36" t="s">
        <v>146</v>
      </c>
      <c>
        <f>(M30*21)/100</f>
      </c>
      <c t="s">
        <v>27</v>
      </c>
    </row>
    <row r="31" spans="1:5" ht="38.25">
      <c r="A31" s="35" t="s">
        <v>56</v>
      </c>
      <c r="E31" s="39" t="s">
        <v>164</v>
      </c>
    </row>
    <row r="32" spans="1:5" ht="89.25">
      <c r="A32" s="35" t="s">
        <v>57</v>
      </c>
      <c r="E32" s="40" t="s">
        <v>450</v>
      </c>
    </row>
    <row r="33" spans="1:5" ht="12.75">
      <c r="A33" t="s">
        <v>59</v>
      </c>
      <c r="E33" s="39" t="s">
        <v>60</v>
      </c>
    </row>
    <row r="34" spans="1:16" ht="25.5">
      <c r="A34" t="s">
        <v>49</v>
      </c>
      <c s="34" t="s">
        <v>80</v>
      </c>
      <c s="34" t="s">
        <v>166</v>
      </c>
      <c s="35" t="s">
        <v>52</v>
      </c>
      <c s="6" t="s">
        <v>167</v>
      </c>
      <c s="36" t="s">
        <v>72</v>
      </c>
      <c s="37">
        <v>1423</v>
      </c>
      <c s="36">
        <v>0</v>
      </c>
      <c s="36">
        <f>ROUND(G34*H34,6)</f>
      </c>
      <c r="L34" s="38">
        <v>0</v>
      </c>
      <c s="32">
        <f>ROUND(ROUND(L34,2)*ROUND(G34,3),2)</f>
      </c>
      <c s="36" t="s">
        <v>146</v>
      </c>
      <c>
        <f>(M34*21)/100</f>
      </c>
      <c t="s">
        <v>27</v>
      </c>
    </row>
    <row r="35" spans="1:5" ht="12.75">
      <c r="A35" s="35" t="s">
        <v>56</v>
      </c>
      <c r="E35" s="39" t="s">
        <v>52</v>
      </c>
    </row>
    <row r="36" spans="1:5" ht="12.75">
      <c r="A36" s="35" t="s">
        <v>57</v>
      </c>
      <c r="E36" s="40" t="s">
        <v>159</v>
      </c>
    </row>
    <row r="37" spans="1:5" ht="25.5">
      <c r="A37" t="s">
        <v>59</v>
      </c>
      <c r="E37" s="39" t="s">
        <v>451</v>
      </c>
    </row>
    <row r="38" spans="1:16" ht="25.5">
      <c r="A38" t="s">
        <v>49</v>
      </c>
      <c s="34" t="s">
        <v>84</v>
      </c>
      <c s="34" t="s">
        <v>169</v>
      </c>
      <c s="35" t="s">
        <v>52</v>
      </c>
      <c s="6" t="s">
        <v>170</v>
      </c>
      <c s="36" t="s">
        <v>54</v>
      </c>
      <c s="37">
        <v>4</v>
      </c>
      <c s="36">
        <v>0</v>
      </c>
      <c s="36">
        <f>ROUND(G38*H38,6)</f>
      </c>
      <c r="L38" s="38">
        <v>0</v>
      </c>
      <c s="32">
        <f>ROUND(ROUND(L38,2)*ROUND(G38,3),2)</f>
      </c>
      <c s="36" t="s">
        <v>146</v>
      </c>
      <c>
        <f>(M38*21)/100</f>
      </c>
      <c t="s">
        <v>27</v>
      </c>
    </row>
    <row r="39" spans="1:5" ht="12.75">
      <c r="A39" s="35" t="s">
        <v>56</v>
      </c>
      <c r="E39" s="39" t="s">
        <v>52</v>
      </c>
    </row>
    <row r="40" spans="1:5" ht="12.75">
      <c r="A40" s="35" t="s">
        <v>57</v>
      </c>
      <c r="E40" s="40" t="s">
        <v>171</v>
      </c>
    </row>
    <row r="41" spans="1:5" ht="12.75">
      <c r="A41" t="s">
        <v>59</v>
      </c>
      <c r="E41" s="39" t="s">
        <v>60</v>
      </c>
    </row>
    <row r="42" spans="1:16" ht="25.5">
      <c r="A42" t="s">
        <v>49</v>
      </c>
      <c s="34" t="s">
        <v>88</v>
      </c>
      <c s="34" t="s">
        <v>172</v>
      </c>
      <c s="35" t="s">
        <v>52</v>
      </c>
      <c s="6" t="s">
        <v>173</v>
      </c>
      <c s="36" t="s">
        <v>54</v>
      </c>
      <c s="37">
        <v>6</v>
      </c>
      <c s="36">
        <v>0</v>
      </c>
      <c s="36">
        <f>ROUND(G42*H42,6)</f>
      </c>
      <c r="L42" s="38">
        <v>0</v>
      </c>
      <c s="32">
        <f>ROUND(ROUND(L42,2)*ROUND(G42,3),2)</f>
      </c>
      <c s="36" t="s">
        <v>146</v>
      </c>
      <c>
        <f>(M42*21)/100</f>
      </c>
      <c t="s">
        <v>27</v>
      </c>
    </row>
    <row r="43" spans="1:5" ht="12.75">
      <c r="A43" s="35" t="s">
        <v>56</v>
      </c>
      <c r="E43" s="39" t="s">
        <v>52</v>
      </c>
    </row>
    <row r="44" spans="1:5" ht="12.75">
      <c r="A44" s="35" t="s">
        <v>57</v>
      </c>
      <c r="E44" s="40" t="s">
        <v>171</v>
      </c>
    </row>
    <row r="45" spans="1:5" ht="12.75">
      <c r="A45" t="s">
        <v>59</v>
      </c>
      <c r="E45" s="39" t="s">
        <v>60</v>
      </c>
    </row>
    <row r="46" spans="1:16" ht="25.5">
      <c r="A46" t="s">
        <v>49</v>
      </c>
      <c s="34" t="s">
        <v>92</v>
      </c>
      <c s="34" t="s">
        <v>174</v>
      </c>
      <c s="35" t="s">
        <v>52</v>
      </c>
      <c s="6" t="s">
        <v>175</v>
      </c>
      <c s="36" t="s">
        <v>54</v>
      </c>
      <c s="37">
        <v>9</v>
      </c>
      <c s="36">
        <v>0</v>
      </c>
      <c s="36">
        <f>ROUND(G46*H46,6)</f>
      </c>
      <c r="L46" s="38">
        <v>0</v>
      </c>
      <c s="32">
        <f>ROUND(ROUND(L46,2)*ROUND(G46,3),2)</f>
      </c>
      <c s="36" t="s">
        <v>146</v>
      </c>
      <c>
        <f>(M46*21)/100</f>
      </c>
      <c t="s">
        <v>27</v>
      </c>
    </row>
    <row r="47" spans="1:5" ht="12.75">
      <c r="A47" s="35" t="s">
        <v>56</v>
      </c>
      <c r="E47" s="39" t="s">
        <v>52</v>
      </c>
    </row>
    <row r="48" spans="1:5" ht="12.75">
      <c r="A48" s="35" t="s">
        <v>57</v>
      </c>
      <c r="E48" s="40" t="s">
        <v>171</v>
      </c>
    </row>
    <row r="49" spans="1:5" ht="12.75">
      <c r="A49" t="s">
        <v>59</v>
      </c>
      <c r="E49" s="39" t="s">
        <v>60</v>
      </c>
    </row>
    <row r="50" spans="1:16" ht="25.5">
      <c r="A50" t="s">
        <v>49</v>
      </c>
      <c s="34" t="s">
        <v>96</v>
      </c>
      <c s="34" t="s">
        <v>452</v>
      </c>
      <c s="35" t="s">
        <v>52</v>
      </c>
      <c s="6" t="s">
        <v>453</v>
      </c>
      <c s="36" t="s">
        <v>54</v>
      </c>
      <c s="37">
        <v>12</v>
      </c>
      <c s="36">
        <v>0</v>
      </c>
      <c s="36">
        <f>ROUND(G50*H50,6)</f>
      </c>
      <c r="L50" s="38">
        <v>0</v>
      </c>
      <c s="32">
        <f>ROUND(ROUND(L50,2)*ROUND(G50,3),2)</f>
      </c>
      <c s="36" t="s">
        <v>146</v>
      </c>
      <c>
        <f>(M50*21)/100</f>
      </c>
      <c t="s">
        <v>27</v>
      </c>
    </row>
    <row r="51" spans="1:5" ht="12.75">
      <c r="A51" s="35" t="s">
        <v>56</v>
      </c>
      <c r="E51" s="39" t="s">
        <v>52</v>
      </c>
    </row>
    <row r="52" spans="1:5" ht="12.75">
      <c r="A52" s="35" t="s">
        <v>57</v>
      </c>
      <c r="E52" s="40" t="s">
        <v>171</v>
      </c>
    </row>
    <row r="53" spans="1:5" ht="12.75">
      <c r="A53" t="s">
        <v>59</v>
      </c>
      <c r="E53" s="39" t="s">
        <v>60</v>
      </c>
    </row>
    <row r="54" spans="1:16" ht="25.5">
      <c r="A54" t="s">
        <v>49</v>
      </c>
      <c s="34" t="s">
        <v>100</v>
      </c>
      <c s="34" t="s">
        <v>176</v>
      </c>
      <c s="35" t="s">
        <v>52</v>
      </c>
      <c s="6" t="s">
        <v>177</v>
      </c>
      <c s="36" t="s">
        <v>54</v>
      </c>
      <c s="37">
        <v>3</v>
      </c>
      <c s="36">
        <v>0</v>
      </c>
      <c s="36">
        <f>ROUND(G54*H54,6)</f>
      </c>
      <c r="L54" s="38">
        <v>0</v>
      </c>
      <c s="32">
        <f>ROUND(ROUND(L54,2)*ROUND(G54,3),2)</f>
      </c>
      <c s="36" t="s">
        <v>146</v>
      </c>
      <c>
        <f>(M54*21)/100</f>
      </c>
      <c t="s">
        <v>27</v>
      </c>
    </row>
    <row r="55" spans="1:5" ht="12.75">
      <c r="A55" s="35" t="s">
        <v>56</v>
      </c>
      <c r="E55" s="39" t="s">
        <v>52</v>
      </c>
    </row>
    <row r="56" spans="1:5" ht="12.75">
      <c r="A56" s="35" t="s">
        <v>57</v>
      </c>
      <c r="E56" s="40" t="s">
        <v>171</v>
      </c>
    </row>
    <row r="57" spans="1:5" ht="12.75">
      <c r="A57" t="s">
        <v>59</v>
      </c>
      <c r="E57" s="39" t="s">
        <v>60</v>
      </c>
    </row>
    <row r="58" spans="1:16" ht="25.5">
      <c r="A58" t="s">
        <v>49</v>
      </c>
      <c s="34" t="s">
        <v>104</v>
      </c>
      <c s="34" t="s">
        <v>454</v>
      </c>
      <c s="35" t="s">
        <v>52</v>
      </c>
      <c s="6" t="s">
        <v>455</v>
      </c>
      <c s="36" t="s">
        <v>54</v>
      </c>
      <c s="37">
        <v>1</v>
      </c>
      <c s="36">
        <v>0</v>
      </c>
      <c s="36">
        <f>ROUND(G58*H58,6)</f>
      </c>
      <c r="L58" s="38">
        <v>0</v>
      </c>
      <c s="32">
        <f>ROUND(ROUND(L58,2)*ROUND(G58,3),2)</f>
      </c>
      <c s="36" t="s">
        <v>146</v>
      </c>
      <c>
        <f>(M58*21)/100</f>
      </c>
      <c t="s">
        <v>27</v>
      </c>
    </row>
    <row r="59" spans="1:5" ht="12.75">
      <c r="A59" s="35" t="s">
        <v>56</v>
      </c>
      <c r="E59" s="39" t="s">
        <v>52</v>
      </c>
    </row>
    <row r="60" spans="1:5" ht="12.75">
      <c r="A60" s="35" t="s">
        <v>57</v>
      </c>
      <c r="E60" s="40" t="s">
        <v>171</v>
      </c>
    </row>
    <row r="61" spans="1:5" ht="12.75">
      <c r="A61" t="s">
        <v>59</v>
      </c>
      <c r="E61" s="39" t="s">
        <v>60</v>
      </c>
    </row>
    <row r="62" spans="1:16" ht="25.5">
      <c r="A62" t="s">
        <v>49</v>
      </c>
      <c s="34" t="s">
        <v>111</v>
      </c>
      <c s="34" t="s">
        <v>178</v>
      </c>
      <c s="35" t="s">
        <v>52</v>
      </c>
      <c s="6" t="s">
        <v>179</v>
      </c>
      <c s="36" t="s">
        <v>54</v>
      </c>
      <c s="37">
        <v>10</v>
      </c>
      <c s="36">
        <v>0</v>
      </c>
      <c s="36">
        <f>ROUND(G62*H62,6)</f>
      </c>
      <c r="L62" s="38">
        <v>0</v>
      </c>
      <c s="32">
        <f>ROUND(ROUND(L62,2)*ROUND(G62,3),2)</f>
      </c>
      <c s="36" t="s">
        <v>146</v>
      </c>
      <c>
        <f>(M62*21)/100</f>
      </c>
      <c t="s">
        <v>27</v>
      </c>
    </row>
    <row r="63" spans="1:5" ht="12.75">
      <c r="A63" s="35" t="s">
        <v>56</v>
      </c>
      <c r="E63" s="39" t="s">
        <v>52</v>
      </c>
    </row>
    <row r="64" spans="1:5" ht="12.75">
      <c r="A64" s="35" t="s">
        <v>57</v>
      </c>
      <c r="E64" s="40" t="s">
        <v>456</v>
      </c>
    </row>
    <row r="65" spans="1:5" ht="25.5">
      <c r="A65" t="s">
        <v>59</v>
      </c>
      <c r="E65" s="39" t="s">
        <v>451</v>
      </c>
    </row>
    <row r="66" spans="1:16" ht="25.5">
      <c r="A66" t="s">
        <v>49</v>
      </c>
      <c s="34" t="s">
        <v>115</v>
      </c>
      <c s="34" t="s">
        <v>181</v>
      </c>
      <c s="35" t="s">
        <v>52</v>
      </c>
      <c s="6" t="s">
        <v>182</v>
      </c>
      <c s="36" t="s">
        <v>54</v>
      </c>
      <c s="37">
        <v>21</v>
      </c>
      <c s="36">
        <v>0</v>
      </c>
      <c s="36">
        <f>ROUND(G66*H66,6)</f>
      </c>
      <c r="L66" s="38">
        <v>0</v>
      </c>
      <c s="32">
        <f>ROUND(ROUND(L66,2)*ROUND(G66,3),2)</f>
      </c>
      <c s="36" t="s">
        <v>146</v>
      </c>
      <c>
        <f>(M66*21)/100</f>
      </c>
      <c t="s">
        <v>27</v>
      </c>
    </row>
    <row r="67" spans="1:5" ht="12.75">
      <c r="A67" s="35" t="s">
        <v>56</v>
      </c>
      <c r="E67" s="39" t="s">
        <v>52</v>
      </c>
    </row>
    <row r="68" spans="1:5" ht="12.75">
      <c r="A68" s="35" t="s">
        <v>57</v>
      </c>
      <c r="E68" s="40" t="s">
        <v>457</v>
      </c>
    </row>
    <row r="69" spans="1:5" ht="25.5">
      <c r="A69" t="s">
        <v>59</v>
      </c>
      <c r="E69" s="39" t="s">
        <v>451</v>
      </c>
    </row>
    <row r="70" spans="1:16" ht="25.5">
      <c r="A70" t="s">
        <v>49</v>
      </c>
      <c s="34" t="s">
        <v>118</v>
      </c>
      <c s="34" t="s">
        <v>184</v>
      </c>
      <c s="35" t="s">
        <v>52</v>
      </c>
      <c s="6" t="s">
        <v>185</v>
      </c>
      <c s="36" t="s">
        <v>54</v>
      </c>
      <c s="37">
        <v>4</v>
      </c>
      <c s="36">
        <v>0</v>
      </c>
      <c s="36">
        <f>ROUND(G70*H70,6)</f>
      </c>
      <c r="L70" s="38">
        <v>0</v>
      </c>
      <c s="32">
        <f>ROUND(ROUND(L70,2)*ROUND(G70,3),2)</f>
      </c>
      <c s="36" t="s">
        <v>146</v>
      </c>
      <c>
        <f>(M70*21)/100</f>
      </c>
      <c t="s">
        <v>27</v>
      </c>
    </row>
    <row r="71" spans="1:5" ht="12.75">
      <c r="A71" s="35" t="s">
        <v>56</v>
      </c>
      <c r="E71" s="39" t="s">
        <v>52</v>
      </c>
    </row>
    <row r="72" spans="1:5" ht="12.75">
      <c r="A72" s="35" t="s">
        <v>57</v>
      </c>
      <c r="E72" s="40" t="s">
        <v>458</v>
      </c>
    </row>
    <row r="73" spans="1:5" ht="25.5">
      <c r="A73" t="s">
        <v>59</v>
      </c>
      <c r="E73" s="39" t="s">
        <v>451</v>
      </c>
    </row>
    <row r="74" spans="1:13" ht="12.75">
      <c r="A74" t="s">
        <v>46</v>
      </c>
      <c r="C74" s="31" t="s">
        <v>200</v>
      </c>
      <c r="E74" s="33" t="s">
        <v>201</v>
      </c>
      <c r="J74" s="32">
        <f>0</f>
      </c>
      <c s="32">
        <f>0</f>
      </c>
      <c s="32">
        <f>0+L75+L79+L83+L87+L91+L95+L99+L103+L107+L111+L115+L119+L123+L127+L131+L135+L139+L143+L147</f>
      </c>
      <c s="32">
        <f>0+M75+M79+M83+M87+M91+M95+M99+M103+M107+M111+M115+M119+M123+M127+M131+M135+M139+M143+M147</f>
      </c>
    </row>
    <row r="75" spans="1:16" ht="25.5">
      <c r="A75" t="s">
        <v>49</v>
      </c>
      <c s="34" t="s">
        <v>124</v>
      </c>
      <c s="34" t="s">
        <v>202</v>
      </c>
      <c s="35" t="s">
        <v>52</v>
      </c>
      <c s="6" t="s">
        <v>203</v>
      </c>
      <c s="36" t="s">
        <v>204</v>
      </c>
      <c s="37">
        <v>42.6</v>
      </c>
      <c s="36">
        <v>0</v>
      </c>
      <c s="36">
        <f>ROUND(G75*H75,6)</f>
      </c>
      <c r="L75" s="38">
        <v>0</v>
      </c>
      <c s="32">
        <f>ROUND(ROUND(L75,2)*ROUND(G75,3),2)</f>
      </c>
      <c s="36" t="s">
        <v>146</v>
      </c>
      <c>
        <f>(M75*21)/100</f>
      </c>
      <c t="s">
        <v>27</v>
      </c>
    </row>
    <row r="76" spans="1:5" ht="12.75">
      <c r="A76" s="35" t="s">
        <v>56</v>
      </c>
      <c r="E76" s="39" t="s">
        <v>52</v>
      </c>
    </row>
    <row r="77" spans="1:5" ht="25.5">
      <c r="A77" s="35" t="s">
        <v>57</v>
      </c>
      <c r="E77" s="40" t="s">
        <v>459</v>
      </c>
    </row>
    <row r="78" spans="1:5" ht="12.75">
      <c r="A78" t="s">
        <v>59</v>
      </c>
      <c r="E78" s="39" t="s">
        <v>60</v>
      </c>
    </row>
    <row r="79" spans="1:16" ht="25.5">
      <c r="A79" t="s">
        <v>49</v>
      </c>
      <c s="34" t="s">
        <v>129</v>
      </c>
      <c s="34" t="s">
        <v>207</v>
      </c>
      <c s="35" t="s">
        <v>52</v>
      </c>
      <c s="6" t="s">
        <v>208</v>
      </c>
      <c s="36" t="s">
        <v>204</v>
      </c>
      <c s="37">
        <v>21.132</v>
      </c>
      <c s="36">
        <v>0</v>
      </c>
      <c s="36">
        <f>ROUND(G79*H79,6)</f>
      </c>
      <c r="L79" s="38">
        <v>0</v>
      </c>
      <c s="32">
        <f>ROUND(ROUND(L79,2)*ROUND(G79,3),2)</f>
      </c>
      <c s="36" t="s">
        <v>146</v>
      </c>
      <c>
        <f>(M79*21)/100</f>
      </c>
      <c t="s">
        <v>27</v>
      </c>
    </row>
    <row r="80" spans="1:5" ht="38.25">
      <c r="A80" s="35" t="s">
        <v>56</v>
      </c>
      <c r="E80" s="39" t="s">
        <v>209</v>
      </c>
    </row>
    <row r="81" spans="1:5" ht="127.5">
      <c r="A81" s="35" t="s">
        <v>57</v>
      </c>
      <c r="E81" s="40" t="s">
        <v>460</v>
      </c>
    </row>
    <row r="82" spans="1:5" ht="12.75">
      <c r="A82" t="s">
        <v>59</v>
      </c>
      <c r="E82" s="39" t="s">
        <v>60</v>
      </c>
    </row>
    <row r="83" spans="1:16" ht="25.5">
      <c r="A83" t="s">
        <v>49</v>
      </c>
      <c s="34" t="s">
        <v>206</v>
      </c>
      <c s="34" t="s">
        <v>212</v>
      </c>
      <c s="35" t="s">
        <v>52</v>
      </c>
      <c s="6" t="s">
        <v>213</v>
      </c>
      <c s="36" t="s">
        <v>204</v>
      </c>
      <c s="37">
        <v>7.84</v>
      </c>
      <c s="36">
        <v>0.00158</v>
      </c>
      <c s="36">
        <f>ROUND(G83*H83,6)</f>
      </c>
      <c r="L83" s="38">
        <v>0</v>
      </c>
      <c s="32">
        <f>ROUND(ROUND(L83,2)*ROUND(G83,3),2)</f>
      </c>
      <c s="36" t="s">
        <v>146</v>
      </c>
      <c>
        <f>(M83*21)/100</f>
      </c>
      <c t="s">
        <v>27</v>
      </c>
    </row>
    <row r="84" spans="1:5" ht="25.5">
      <c r="A84" s="35" t="s">
        <v>56</v>
      </c>
      <c r="E84" s="39" t="s">
        <v>214</v>
      </c>
    </row>
    <row r="85" spans="1:5" ht="25.5">
      <c r="A85" s="35" t="s">
        <v>57</v>
      </c>
      <c r="E85" s="40" t="s">
        <v>461</v>
      </c>
    </row>
    <row r="86" spans="1:5" ht="12.75">
      <c r="A86" t="s">
        <v>59</v>
      </c>
      <c r="E86" s="39" t="s">
        <v>60</v>
      </c>
    </row>
    <row r="87" spans="1:16" ht="25.5">
      <c r="A87" t="s">
        <v>49</v>
      </c>
      <c s="34" t="s">
        <v>211</v>
      </c>
      <c s="34" t="s">
        <v>217</v>
      </c>
      <c s="35" t="s">
        <v>52</v>
      </c>
      <c s="6" t="s">
        <v>218</v>
      </c>
      <c s="36" t="s">
        <v>204</v>
      </c>
      <c s="37">
        <v>48.507</v>
      </c>
      <c s="36">
        <v>0</v>
      </c>
      <c s="36">
        <f>ROUND(G87*H87,6)</f>
      </c>
      <c r="L87" s="38">
        <v>0</v>
      </c>
      <c s="32">
        <f>ROUND(ROUND(L87,2)*ROUND(G87,3),2)</f>
      </c>
      <c s="36" t="s">
        <v>146</v>
      </c>
      <c>
        <f>(M87*21)/100</f>
      </c>
      <c t="s">
        <v>27</v>
      </c>
    </row>
    <row r="88" spans="1:5" ht="12.75">
      <c r="A88" s="35" t="s">
        <v>56</v>
      </c>
      <c r="E88" s="39" t="s">
        <v>52</v>
      </c>
    </row>
    <row r="89" spans="1:5" ht="89.25">
      <c r="A89" s="35" t="s">
        <v>57</v>
      </c>
      <c r="E89" s="40" t="s">
        <v>462</v>
      </c>
    </row>
    <row r="90" spans="1:5" ht="12.75">
      <c r="A90" t="s">
        <v>59</v>
      </c>
      <c r="E90" s="39" t="s">
        <v>60</v>
      </c>
    </row>
    <row r="91" spans="1:16" ht="25.5">
      <c r="A91" t="s">
        <v>49</v>
      </c>
      <c s="34" t="s">
        <v>216</v>
      </c>
      <c s="34" t="s">
        <v>221</v>
      </c>
      <c s="35" t="s">
        <v>52</v>
      </c>
      <c s="6" t="s">
        <v>222</v>
      </c>
      <c s="36" t="s">
        <v>204</v>
      </c>
      <c s="37">
        <v>35.5</v>
      </c>
      <c s="36">
        <v>0</v>
      </c>
      <c s="36">
        <f>ROUND(G91*H91,6)</f>
      </c>
      <c r="L91" s="38">
        <v>0</v>
      </c>
      <c s="32">
        <f>ROUND(ROUND(L91,2)*ROUND(G91,3),2)</f>
      </c>
      <c s="36" t="s">
        <v>146</v>
      </c>
      <c>
        <f>(M91*21)/100</f>
      </c>
      <c t="s">
        <v>27</v>
      </c>
    </row>
    <row r="92" spans="1:5" ht="12.75">
      <c r="A92" s="35" t="s">
        <v>56</v>
      </c>
      <c r="E92" s="39" t="s">
        <v>52</v>
      </c>
    </row>
    <row r="93" spans="1:5" ht="12.75">
      <c r="A93" s="35" t="s">
        <v>57</v>
      </c>
      <c r="E93" s="40" t="s">
        <v>224</v>
      </c>
    </row>
    <row r="94" spans="1:5" ht="12.75">
      <c r="A94" t="s">
        <v>59</v>
      </c>
      <c r="E94" s="39" t="s">
        <v>60</v>
      </c>
    </row>
    <row r="95" spans="1:16" ht="25.5">
      <c r="A95" t="s">
        <v>49</v>
      </c>
      <c s="34" t="s">
        <v>220</v>
      </c>
      <c s="34" t="s">
        <v>226</v>
      </c>
      <c s="35" t="s">
        <v>52</v>
      </c>
      <c s="6" t="s">
        <v>227</v>
      </c>
      <c s="36" t="s">
        <v>204</v>
      </c>
      <c s="37">
        <v>21.75</v>
      </c>
      <c s="36">
        <v>0</v>
      </c>
      <c s="36">
        <f>ROUND(G95*H95,6)</f>
      </c>
      <c r="L95" s="38">
        <v>0</v>
      </c>
      <c s="32">
        <f>ROUND(ROUND(L95,2)*ROUND(G95,3),2)</f>
      </c>
      <c s="36" t="s">
        <v>146</v>
      </c>
      <c>
        <f>(M95*21)/100</f>
      </c>
      <c t="s">
        <v>27</v>
      </c>
    </row>
    <row r="96" spans="1:5" ht="12.75">
      <c r="A96" s="35" t="s">
        <v>56</v>
      </c>
      <c r="E96" s="39" t="s">
        <v>52</v>
      </c>
    </row>
    <row r="97" spans="1:5" ht="51">
      <c r="A97" s="35" t="s">
        <v>57</v>
      </c>
      <c r="E97" s="40" t="s">
        <v>463</v>
      </c>
    </row>
    <row r="98" spans="1:5" ht="12.75">
      <c r="A98" t="s">
        <v>59</v>
      </c>
      <c r="E98" s="39" t="s">
        <v>60</v>
      </c>
    </row>
    <row r="99" spans="1:16" ht="25.5">
      <c r="A99" t="s">
        <v>49</v>
      </c>
      <c s="34" t="s">
        <v>225</v>
      </c>
      <c s="34" t="s">
        <v>230</v>
      </c>
      <c s="35" t="s">
        <v>52</v>
      </c>
      <c s="6" t="s">
        <v>231</v>
      </c>
      <c s="36" t="s">
        <v>204</v>
      </c>
      <c s="37">
        <v>21.75</v>
      </c>
      <c s="36">
        <v>0</v>
      </c>
      <c s="36">
        <f>ROUND(G99*H99,6)</f>
      </c>
      <c r="L99" s="38">
        <v>0</v>
      </c>
      <c s="32">
        <f>ROUND(ROUND(L99,2)*ROUND(G99,3),2)</f>
      </c>
      <c s="36" t="s">
        <v>146</v>
      </c>
      <c>
        <f>(M99*21)/100</f>
      </c>
      <c t="s">
        <v>27</v>
      </c>
    </row>
    <row r="100" spans="1:5" ht="25.5">
      <c r="A100" s="35" t="s">
        <v>56</v>
      </c>
      <c r="E100" s="39" t="s">
        <v>232</v>
      </c>
    </row>
    <row r="101" spans="1:5" ht="12.75">
      <c r="A101" s="35" t="s">
        <v>57</v>
      </c>
      <c r="E101" s="40" t="s">
        <v>159</v>
      </c>
    </row>
    <row r="102" spans="1:5" ht="12.75">
      <c r="A102" t="s">
        <v>59</v>
      </c>
      <c r="E102" s="39" t="s">
        <v>60</v>
      </c>
    </row>
    <row r="103" spans="1:16" ht="25.5">
      <c r="A103" t="s">
        <v>49</v>
      </c>
      <c s="34" t="s">
        <v>229</v>
      </c>
      <c s="34" t="s">
        <v>234</v>
      </c>
      <c s="35" t="s">
        <v>52</v>
      </c>
      <c s="6" t="s">
        <v>235</v>
      </c>
      <c s="36" t="s">
        <v>204</v>
      </c>
      <c s="37">
        <v>1.8</v>
      </c>
      <c s="36">
        <v>0</v>
      </c>
      <c s="36">
        <f>ROUND(G103*H103,6)</f>
      </c>
      <c r="L103" s="38">
        <v>0</v>
      </c>
      <c s="32">
        <f>ROUND(ROUND(L103,2)*ROUND(G103,3),2)</f>
      </c>
      <c s="36" t="s">
        <v>146</v>
      </c>
      <c>
        <f>(M103*21)/100</f>
      </c>
      <c t="s">
        <v>27</v>
      </c>
    </row>
    <row r="104" spans="1:5" ht="12.75">
      <c r="A104" s="35" t="s">
        <v>56</v>
      </c>
      <c r="E104" s="39" t="s">
        <v>52</v>
      </c>
    </row>
    <row r="105" spans="1:5" ht="89.25">
      <c r="A105" s="35" t="s">
        <v>57</v>
      </c>
      <c r="E105" s="40" t="s">
        <v>464</v>
      </c>
    </row>
    <row r="106" spans="1:5" ht="12.75">
      <c r="A106" t="s">
        <v>59</v>
      </c>
      <c r="E106" s="39" t="s">
        <v>60</v>
      </c>
    </row>
    <row r="107" spans="1:16" ht="25.5">
      <c r="A107" t="s">
        <v>49</v>
      </c>
      <c s="34" t="s">
        <v>233</v>
      </c>
      <c s="34" t="s">
        <v>238</v>
      </c>
      <c s="35" t="s">
        <v>52</v>
      </c>
      <c s="6" t="s">
        <v>239</v>
      </c>
      <c s="36" t="s">
        <v>204</v>
      </c>
      <c s="37">
        <v>0.45</v>
      </c>
      <c s="36">
        <v>0</v>
      </c>
      <c s="36">
        <f>ROUND(G107*H107,6)</f>
      </c>
      <c r="L107" s="38">
        <v>0</v>
      </c>
      <c s="32">
        <f>ROUND(ROUND(L107,2)*ROUND(G107,3),2)</f>
      </c>
      <c s="36" t="s">
        <v>146</v>
      </c>
      <c>
        <f>(M107*21)/100</f>
      </c>
      <c t="s">
        <v>27</v>
      </c>
    </row>
    <row r="108" spans="1:5" ht="12.75">
      <c r="A108" s="35" t="s">
        <v>56</v>
      </c>
      <c r="E108" s="39" t="s">
        <v>52</v>
      </c>
    </row>
    <row r="109" spans="1:5" ht="25.5">
      <c r="A109" s="35" t="s">
        <v>57</v>
      </c>
      <c r="E109" s="40" t="s">
        <v>465</v>
      </c>
    </row>
    <row r="110" spans="1:5" ht="12.75">
      <c r="A110" t="s">
        <v>59</v>
      </c>
      <c r="E110" s="39" t="s">
        <v>60</v>
      </c>
    </row>
    <row r="111" spans="1:16" ht="25.5">
      <c r="A111" t="s">
        <v>49</v>
      </c>
      <c s="34" t="s">
        <v>237</v>
      </c>
      <c s="34" t="s">
        <v>242</v>
      </c>
      <c s="35" t="s">
        <v>52</v>
      </c>
      <c s="6" t="s">
        <v>243</v>
      </c>
      <c s="36" t="s">
        <v>204</v>
      </c>
      <c s="37">
        <v>0.525</v>
      </c>
      <c s="36">
        <v>0</v>
      </c>
      <c s="36">
        <f>ROUND(G111*H111,6)</f>
      </c>
      <c r="L111" s="38">
        <v>0</v>
      </c>
      <c s="32">
        <f>ROUND(ROUND(L111,2)*ROUND(G111,3),2)</f>
      </c>
      <c s="36" t="s">
        <v>146</v>
      </c>
      <c>
        <f>(M111*21)/100</f>
      </c>
      <c t="s">
        <v>27</v>
      </c>
    </row>
    <row r="112" spans="1:5" ht="12.75">
      <c r="A112" s="35" t="s">
        <v>56</v>
      </c>
      <c r="E112" s="39" t="s">
        <v>52</v>
      </c>
    </row>
    <row r="113" spans="1:5" ht="25.5">
      <c r="A113" s="35" t="s">
        <v>57</v>
      </c>
      <c r="E113" s="40" t="s">
        <v>466</v>
      </c>
    </row>
    <row r="114" spans="1:5" ht="12.75">
      <c r="A114" t="s">
        <v>59</v>
      </c>
      <c r="E114" s="39" t="s">
        <v>60</v>
      </c>
    </row>
    <row r="115" spans="1:16" ht="25.5">
      <c r="A115" t="s">
        <v>49</v>
      </c>
      <c s="34" t="s">
        <v>241</v>
      </c>
      <c s="34" t="s">
        <v>467</v>
      </c>
      <c s="35" t="s">
        <v>52</v>
      </c>
      <c s="6" t="s">
        <v>468</v>
      </c>
      <c s="36" t="s">
        <v>54</v>
      </c>
      <c s="37">
        <v>170</v>
      </c>
      <c s="36">
        <v>0</v>
      </c>
      <c s="36">
        <f>ROUND(G115*H115,6)</f>
      </c>
      <c r="L115" s="38">
        <v>0</v>
      </c>
      <c s="32">
        <f>ROUND(ROUND(L115,2)*ROUND(G115,3),2)</f>
      </c>
      <c s="36" t="s">
        <v>146</v>
      </c>
      <c>
        <f>(M115*21)/100</f>
      </c>
      <c t="s">
        <v>27</v>
      </c>
    </row>
    <row r="116" spans="1:5" ht="12.75">
      <c r="A116" s="35" t="s">
        <v>56</v>
      </c>
      <c r="E116" s="39" t="s">
        <v>469</v>
      </c>
    </row>
    <row r="117" spans="1:5" ht="25.5">
      <c r="A117" s="35" t="s">
        <v>57</v>
      </c>
      <c r="E117" s="40" t="s">
        <v>470</v>
      </c>
    </row>
    <row r="118" spans="1:5" ht="12.75">
      <c r="A118" t="s">
        <v>59</v>
      </c>
      <c r="E118" s="39" t="s">
        <v>353</v>
      </c>
    </row>
    <row r="119" spans="1:16" ht="25.5">
      <c r="A119" t="s">
        <v>49</v>
      </c>
      <c s="34" t="s">
        <v>245</v>
      </c>
      <c s="34" t="s">
        <v>254</v>
      </c>
      <c s="35" t="s">
        <v>52</v>
      </c>
      <c s="6" t="s">
        <v>255</v>
      </c>
      <c s="36" t="s">
        <v>204</v>
      </c>
      <c s="37">
        <v>3</v>
      </c>
      <c s="36">
        <v>0</v>
      </c>
      <c s="36">
        <f>ROUND(G119*H119,6)</f>
      </c>
      <c r="L119" s="38">
        <v>0</v>
      </c>
      <c s="32">
        <f>ROUND(ROUND(L119,2)*ROUND(G119,3),2)</f>
      </c>
      <c s="36" t="s">
        <v>146</v>
      </c>
      <c>
        <f>(M119*21)/100</f>
      </c>
      <c t="s">
        <v>27</v>
      </c>
    </row>
    <row r="120" spans="1:5" ht="51">
      <c r="A120" s="35" t="s">
        <v>56</v>
      </c>
      <c r="E120" s="39" t="s">
        <v>256</v>
      </c>
    </row>
    <row r="121" spans="1:5" ht="12.75">
      <c r="A121" s="35" t="s">
        <v>57</v>
      </c>
      <c r="E121" s="40" t="s">
        <v>471</v>
      </c>
    </row>
    <row r="122" spans="1:5" ht="12.75">
      <c r="A122" t="s">
        <v>59</v>
      </c>
      <c r="E122" s="39" t="s">
        <v>472</v>
      </c>
    </row>
    <row r="123" spans="1:16" ht="25.5">
      <c r="A123" t="s">
        <v>49</v>
      </c>
      <c s="34" t="s">
        <v>249</v>
      </c>
      <c s="34" t="s">
        <v>259</v>
      </c>
      <c s="35" t="s">
        <v>52</v>
      </c>
      <c s="6" t="s">
        <v>260</v>
      </c>
      <c s="36" t="s">
        <v>72</v>
      </c>
      <c s="37">
        <v>1.5</v>
      </c>
      <c s="36">
        <v>0</v>
      </c>
      <c s="36">
        <f>ROUND(G123*H123,6)</f>
      </c>
      <c r="L123" s="38">
        <v>0</v>
      </c>
      <c s="32">
        <f>ROUND(ROUND(L123,2)*ROUND(G123,3),2)</f>
      </c>
      <c s="36" t="s">
        <v>146</v>
      </c>
      <c>
        <f>(M123*21)/100</f>
      </c>
      <c t="s">
        <v>27</v>
      </c>
    </row>
    <row r="124" spans="1:5" ht="12.75">
      <c r="A124" s="35" t="s">
        <v>56</v>
      </c>
      <c r="E124" s="39" t="s">
        <v>52</v>
      </c>
    </row>
    <row r="125" spans="1:5" ht="12.75">
      <c r="A125" s="35" t="s">
        <v>57</v>
      </c>
      <c r="E125" s="40" t="s">
        <v>473</v>
      </c>
    </row>
    <row r="126" spans="1:5" ht="12.75">
      <c r="A126" t="s">
        <v>59</v>
      </c>
      <c r="E126" s="39" t="s">
        <v>472</v>
      </c>
    </row>
    <row r="127" spans="1:16" ht="25.5">
      <c r="A127" t="s">
        <v>49</v>
      </c>
      <c s="34" t="s">
        <v>253</v>
      </c>
      <c s="34" t="s">
        <v>263</v>
      </c>
      <c s="35" t="s">
        <v>52</v>
      </c>
      <c s="6" t="s">
        <v>264</v>
      </c>
      <c s="36" t="s">
        <v>204</v>
      </c>
      <c s="37">
        <v>77.132</v>
      </c>
      <c s="36">
        <v>0</v>
      </c>
      <c s="36">
        <f>ROUND(G127*H127,6)</f>
      </c>
      <c r="L127" s="38">
        <v>0</v>
      </c>
      <c s="32">
        <f>ROUND(ROUND(L127,2)*ROUND(G127,3),2)</f>
      </c>
      <c s="36" t="s">
        <v>146</v>
      </c>
      <c>
        <f>(M127*21)/100</f>
      </c>
      <c t="s">
        <v>27</v>
      </c>
    </row>
    <row r="128" spans="1:5" ht="12.75">
      <c r="A128" s="35" t="s">
        <v>56</v>
      </c>
      <c r="E128" s="39" t="s">
        <v>52</v>
      </c>
    </row>
    <row r="129" spans="1:5" ht="76.5">
      <c r="A129" s="35" t="s">
        <v>57</v>
      </c>
      <c r="E129" s="40" t="s">
        <v>474</v>
      </c>
    </row>
    <row r="130" spans="1:5" ht="12.75">
      <c r="A130" t="s">
        <v>59</v>
      </c>
      <c r="E130" s="39" t="s">
        <v>60</v>
      </c>
    </row>
    <row r="131" spans="1:16" ht="25.5">
      <c r="A131" t="s">
        <v>49</v>
      </c>
      <c s="34" t="s">
        <v>258</v>
      </c>
      <c s="34" t="s">
        <v>267</v>
      </c>
      <c s="35" t="s">
        <v>52</v>
      </c>
      <c s="6" t="s">
        <v>268</v>
      </c>
      <c s="36" t="s">
        <v>204</v>
      </c>
      <c s="37">
        <v>22.639</v>
      </c>
      <c s="36">
        <v>0</v>
      </c>
      <c s="36">
        <f>ROUND(G131*H131,6)</f>
      </c>
      <c r="L131" s="38">
        <v>0</v>
      </c>
      <c s="32">
        <f>ROUND(ROUND(L131,2)*ROUND(G131,3),2)</f>
      </c>
      <c s="36" t="s">
        <v>146</v>
      </c>
      <c>
        <f>(M131*21)/100</f>
      </c>
      <c t="s">
        <v>27</v>
      </c>
    </row>
    <row r="132" spans="1:5" ht="12.75">
      <c r="A132" s="35" t="s">
        <v>56</v>
      </c>
      <c r="E132" s="39" t="s">
        <v>52</v>
      </c>
    </row>
    <row r="133" spans="1:5" ht="38.25">
      <c r="A133" s="35" t="s">
        <v>57</v>
      </c>
      <c r="E133" s="40" t="s">
        <v>475</v>
      </c>
    </row>
    <row r="134" spans="1:5" ht="12.75">
      <c r="A134" t="s">
        <v>59</v>
      </c>
      <c r="E134" s="39" t="s">
        <v>60</v>
      </c>
    </row>
    <row r="135" spans="1:16" ht="25.5">
      <c r="A135" t="s">
        <v>49</v>
      </c>
      <c s="34" t="s">
        <v>262</v>
      </c>
      <c s="34" t="s">
        <v>271</v>
      </c>
      <c s="35" t="s">
        <v>52</v>
      </c>
      <c s="6" t="s">
        <v>272</v>
      </c>
      <c s="36" t="s">
        <v>121</v>
      </c>
      <c s="37">
        <v>5.1</v>
      </c>
      <c s="36">
        <v>0</v>
      </c>
      <c s="36">
        <f>ROUND(G135*H135,6)</f>
      </c>
      <c r="L135" s="38">
        <v>0</v>
      </c>
      <c s="32">
        <f>ROUND(ROUND(L135,2)*ROUND(G135,3),2)</f>
      </c>
      <c s="36" t="s">
        <v>146</v>
      </c>
      <c>
        <f>(M135*21)/100</f>
      </c>
      <c t="s">
        <v>27</v>
      </c>
    </row>
    <row r="136" spans="1:5" ht="12.75">
      <c r="A136" s="35" t="s">
        <v>56</v>
      </c>
      <c r="E136" s="39" t="s">
        <v>52</v>
      </c>
    </row>
    <row r="137" spans="1:5" ht="12.75">
      <c r="A137" s="35" t="s">
        <v>57</v>
      </c>
      <c r="E137" s="40" t="s">
        <v>476</v>
      </c>
    </row>
    <row r="138" spans="1:5" ht="25.5">
      <c r="A138" t="s">
        <v>59</v>
      </c>
      <c r="E138" s="39" t="s">
        <v>477</v>
      </c>
    </row>
    <row r="139" spans="1:16" ht="25.5">
      <c r="A139" t="s">
        <v>49</v>
      </c>
      <c s="34" t="s">
        <v>266</v>
      </c>
      <c s="34" t="s">
        <v>276</v>
      </c>
      <c s="35" t="s">
        <v>277</v>
      </c>
      <c s="6" t="s">
        <v>278</v>
      </c>
      <c s="36" t="s">
        <v>121</v>
      </c>
      <c s="37">
        <v>138.838</v>
      </c>
      <c s="36">
        <v>0</v>
      </c>
      <c s="36">
        <f>ROUND(G139*H139,6)</f>
      </c>
      <c r="L139" s="38">
        <v>0</v>
      </c>
      <c s="32">
        <f>ROUND(ROUND(L139,2)*ROUND(G139,3),2)</f>
      </c>
      <c s="36" t="s">
        <v>279</v>
      </c>
      <c>
        <f>(M139*21)/100</f>
      </c>
      <c t="s">
        <v>27</v>
      </c>
    </row>
    <row r="140" spans="1:5" ht="51">
      <c r="A140" s="35" t="s">
        <v>56</v>
      </c>
      <c r="E140" s="39" t="s">
        <v>478</v>
      </c>
    </row>
    <row r="141" spans="1:5" ht="12.75">
      <c r="A141" s="35" t="s">
        <v>57</v>
      </c>
      <c r="E141" s="40" t="s">
        <v>479</v>
      </c>
    </row>
    <row r="142" spans="1:5" ht="191.25">
      <c r="A142" t="s">
        <v>59</v>
      </c>
      <c r="E142" s="39" t="s">
        <v>135</v>
      </c>
    </row>
    <row r="143" spans="1:16" ht="25.5">
      <c r="A143" t="s">
        <v>49</v>
      </c>
      <c s="34" t="s">
        <v>270</v>
      </c>
      <c s="34" t="s">
        <v>283</v>
      </c>
      <c s="35" t="s">
        <v>284</v>
      </c>
      <c s="6" t="s">
        <v>285</v>
      </c>
      <c s="36" t="s">
        <v>121</v>
      </c>
      <c s="37">
        <v>45.278</v>
      </c>
      <c s="36">
        <v>0</v>
      </c>
      <c s="36">
        <f>ROUND(G143*H143,6)</f>
      </c>
      <c r="L143" s="38">
        <v>0</v>
      </c>
      <c s="32">
        <f>ROUND(ROUND(L143,2)*ROUND(G143,3),2)</f>
      </c>
      <c s="36" t="s">
        <v>279</v>
      </c>
      <c>
        <f>(M143*21)/100</f>
      </c>
      <c t="s">
        <v>27</v>
      </c>
    </row>
    <row r="144" spans="1:5" ht="38.25">
      <c r="A144" s="35" t="s">
        <v>56</v>
      </c>
      <c r="E144" s="39" t="s">
        <v>280</v>
      </c>
    </row>
    <row r="145" spans="1:5" ht="12.75">
      <c r="A145" s="35" t="s">
        <v>57</v>
      </c>
      <c r="E145" s="40" t="s">
        <v>480</v>
      </c>
    </row>
    <row r="146" spans="1:5" ht="191.25">
      <c r="A146" t="s">
        <v>59</v>
      </c>
      <c r="E146" s="39" t="s">
        <v>135</v>
      </c>
    </row>
    <row r="147" spans="1:16" ht="25.5">
      <c r="A147" t="s">
        <v>49</v>
      </c>
      <c s="34" t="s">
        <v>275</v>
      </c>
      <c s="34" t="s">
        <v>289</v>
      </c>
      <c s="35" t="s">
        <v>290</v>
      </c>
      <c s="6" t="s">
        <v>291</v>
      </c>
      <c s="36" t="s">
        <v>121</v>
      </c>
      <c s="37">
        <v>5.1</v>
      </c>
      <c s="36">
        <v>0</v>
      </c>
      <c s="36">
        <f>ROUND(G147*H147,6)</f>
      </c>
      <c r="L147" s="38">
        <v>0</v>
      </c>
      <c s="32">
        <f>ROUND(ROUND(L147,2)*ROUND(G147,3),2)</f>
      </c>
      <c s="36" t="s">
        <v>279</v>
      </c>
      <c>
        <f>(M147*21)/100</f>
      </c>
      <c t="s">
        <v>27</v>
      </c>
    </row>
    <row r="148" spans="1:5" ht="38.25">
      <c r="A148" s="35" t="s">
        <v>56</v>
      </c>
      <c r="E148" s="39" t="s">
        <v>481</v>
      </c>
    </row>
    <row r="149" spans="1:5" ht="12.75">
      <c r="A149" s="35" t="s">
        <v>57</v>
      </c>
      <c r="E149" s="40" t="s">
        <v>482</v>
      </c>
    </row>
    <row r="150" spans="1:5" ht="191.25">
      <c r="A150" t="s">
        <v>59</v>
      </c>
      <c r="E150" s="39" t="s">
        <v>135</v>
      </c>
    </row>
    <row r="151" spans="1:13" ht="12.75">
      <c r="A151" t="s">
        <v>46</v>
      </c>
      <c r="C151" s="31" t="s">
        <v>294</v>
      </c>
      <c r="E151" s="33" t="s">
        <v>295</v>
      </c>
      <c r="J151" s="32">
        <f>0</f>
      </c>
      <c s="32">
        <f>0</f>
      </c>
      <c s="32">
        <f>0+L152+L156+L160+L164+L168+L172+L176+L180+L184+L188+L192+L196+L200+L204+L208+L212+L216+L220+L224+L228+L232+L236+L240+L244+L248+L252+L256+L260+L264+L268+L272+L276+L280+L284+L288+L292+L296</f>
      </c>
      <c s="32">
        <f>0+M152+M156+M160+M164+M168+M172+M176+M180+M184+M188+M192+M196+M200+M204+M208+M212+M216+M220+M224+M228+M232+M236+M240+M244+M248+M252+M256+M260+M264+M268+M272+M276+M280+M284+M288+M292+M296</f>
      </c>
    </row>
    <row r="152" spans="1:16" ht="12.75">
      <c r="A152" t="s">
        <v>49</v>
      </c>
      <c s="34" t="s">
        <v>282</v>
      </c>
      <c s="34" t="s">
        <v>312</v>
      </c>
      <c s="35" t="s">
        <v>52</v>
      </c>
      <c s="6" t="s">
        <v>313</v>
      </c>
      <c s="36" t="s">
        <v>72</v>
      </c>
      <c s="37">
        <v>44.3</v>
      </c>
      <c s="36">
        <v>0.01208</v>
      </c>
      <c s="36">
        <f>ROUND(G152*H152,6)</f>
      </c>
      <c r="L152" s="38">
        <v>0</v>
      </c>
      <c s="32">
        <f>ROUND(ROUND(L152,2)*ROUND(G152,3),2)</f>
      </c>
      <c s="36" t="s">
        <v>146</v>
      </c>
      <c>
        <f>(M152*21)/100</f>
      </c>
      <c t="s">
        <v>27</v>
      </c>
    </row>
    <row r="153" spans="1:5" ht="12.75">
      <c r="A153" s="35" t="s">
        <v>56</v>
      </c>
      <c r="E153" s="39" t="s">
        <v>52</v>
      </c>
    </row>
    <row r="154" spans="1:5" ht="51">
      <c r="A154" s="35" t="s">
        <v>57</v>
      </c>
      <c r="E154" s="40" t="s">
        <v>483</v>
      </c>
    </row>
    <row r="155" spans="1:5" ht="12.75">
      <c r="A155" t="s">
        <v>59</v>
      </c>
      <c r="E155" s="39" t="s">
        <v>472</v>
      </c>
    </row>
    <row r="156" spans="1:16" ht="12.75">
      <c r="A156" t="s">
        <v>49</v>
      </c>
      <c s="34" t="s">
        <v>288</v>
      </c>
      <c s="34" t="s">
        <v>316</v>
      </c>
      <c s="35" t="s">
        <v>52</v>
      </c>
      <c s="6" t="s">
        <v>317</v>
      </c>
      <c s="36" t="s">
        <v>72</v>
      </c>
      <c s="37">
        <v>44.3</v>
      </c>
      <c s="36">
        <v>0</v>
      </c>
      <c s="36">
        <f>ROUND(G156*H156,6)</f>
      </c>
      <c r="L156" s="38">
        <v>0</v>
      </c>
      <c s="32">
        <f>ROUND(ROUND(L156,2)*ROUND(G156,3),2)</f>
      </c>
      <c s="36" t="s">
        <v>146</v>
      </c>
      <c>
        <f>(M156*21)/100</f>
      </c>
      <c t="s">
        <v>27</v>
      </c>
    </row>
    <row r="157" spans="1:5" ht="12.75">
      <c r="A157" s="35" t="s">
        <v>56</v>
      </c>
      <c r="E157" s="39" t="s">
        <v>52</v>
      </c>
    </row>
    <row r="158" spans="1:5" ht="12.75">
      <c r="A158" s="35" t="s">
        <v>57</v>
      </c>
      <c r="E158" s="40" t="s">
        <v>159</v>
      </c>
    </row>
    <row r="159" spans="1:5" ht="12.75">
      <c r="A159" t="s">
        <v>59</v>
      </c>
      <c r="E159" s="39" t="s">
        <v>472</v>
      </c>
    </row>
    <row r="160" spans="1:16" ht="25.5">
      <c r="A160" t="s">
        <v>49</v>
      </c>
      <c s="34" t="s">
        <v>296</v>
      </c>
      <c s="34" t="s">
        <v>320</v>
      </c>
      <c s="35" t="s">
        <v>52</v>
      </c>
      <c s="6" t="s">
        <v>321</v>
      </c>
      <c s="36" t="s">
        <v>204</v>
      </c>
      <c s="37">
        <v>3.8</v>
      </c>
      <c s="36">
        <v>0</v>
      </c>
      <c s="36">
        <f>ROUND(G160*H160,6)</f>
      </c>
      <c r="L160" s="38">
        <v>0</v>
      </c>
      <c s="32">
        <f>ROUND(ROUND(L160,2)*ROUND(G160,3),2)</f>
      </c>
      <c s="36" t="s">
        <v>146</v>
      </c>
      <c>
        <f>(M160*21)/100</f>
      </c>
      <c t="s">
        <v>27</v>
      </c>
    </row>
    <row r="161" spans="1:5" ht="12.75">
      <c r="A161" s="35" t="s">
        <v>56</v>
      </c>
      <c r="E161" s="39" t="s">
        <v>52</v>
      </c>
    </row>
    <row r="162" spans="1:5" ht="12.75">
      <c r="A162" s="35" t="s">
        <v>57</v>
      </c>
      <c r="E162" s="40" t="s">
        <v>484</v>
      </c>
    </row>
    <row r="163" spans="1:5" ht="12.75">
      <c r="A163" t="s">
        <v>59</v>
      </c>
      <c r="E163" s="39" t="s">
        <v>472</v>
      </c>
    </row>
    <row r="164" spans="1:16" ht="12.75">
      <c r="A164" t="s">
        <v>49</v>
      </c>
      <c s="34" t="s">
        <v>302</v>
      </c>
      <c s="34" t="s">
        <v>324</v>
      </c>
      <c s="35" t="s">
        <v>52</v>
      </c>
      <c s="6" t="s">
        <v>325</v>
      </c>
      <c s="36" t="s">
        <v>204</v>
      </c>
      <c s="37">
        <v>6.333</v>
      </c>
      <c s="36">
        <v>0</v>
      </c>
      <c s="36">
        <f>ROUND(G164*H164,6)</f>
      </c>
      <c r="L164" s="38">
        <v>0</v>
      </c>
      <c s="32">
        <f>ROUND(ROUND(L164,2)*ROUND(G164,3),2)</f>
      </c>
      <c s="36" t="s">
        <v>146</v>
      </c>
      <c>
        <f>(M164*21)/100</f>
      </c>
      <c t="s">
        <v>27</v>
      </c>
    </row>
    <row r="165" spans="1:5" ht="12.75">
      <c r="A165" s="35" t="s">
        <v>56</v>
      </c>
      <c r="E165" s="39" t="s">
        <v>52</v>
      </c>
    </row>
    <row r="166" spans="1:5" ht="12.75">
      <c r="A166" s="35" t="s">
        <v>57</v>
      </c>
      <c r="E166" s="40" t="s">
        <v>485</v>
      </c>
    </row>
    <row r="167" spans="1:5" ht="12.75">
      <c r="A167" t="s">
        <v>59</v>
      </c>
      <c r="E167" s="39" t="s">
        <v>472</v>
      </c>
    </row>
    <row r="168" spans="1:16" ht="25.5">
      <c r="A168" t="s">
        <v>49</v>
      </c>
      <c s="34" t="s">
        <v>307</v>
      </c>
      <c s="34" t="s">
        <v>328</v>
      </c>
      <c s="35" t="s">
        <v>52</v>
      </c>
      <c s="6" t="s">
        <v>329</v>
      </c>
      <c s="36" t="s">
        <v>204</v>
      </c>
      <c s="37">
        <v>9.5</v>
      </c>
      <c s="36">
        <v>2.6768</v>
      </c>
      <c s="36">
        <f>ROUND(G168*H168,6)</f>
      </c>
      <c r="L168" s="38">
        <v>0</v>
      </c>
      <c s="32">
        <f>ROUND(ROUND(L168,2)*ROUND(G168,3),2)</f>
      </c>
      <c s="36" t="s">
        <v>146</v>
      </c>
      <c>
        <f>(M168*21)/100</f>
      </c>
      <c t="s">
        <v>27</v>
      </c>
    </row>
    <row r="169" spans="1:5" ht="38.25">
      <c r="A169" s="35" t="s">
        <v>56</v>
      </c>
      <c r="E169" s="39" t="s">
        <v>330</v>
      </c>
    </row>
    <row r="170" spans="1:5" ht="38.25">
      <c r="A170" s="35" t="s">
        <v>57</v>
      </c>
      <c r="E170" s="40" t="s">
        <v>486</v>
      </c>
    </row>
    <row r="171" spans="1:5" ht="12.75">
      <c r="A171" t="s">
        <v>59</v>
      </c>
      <c r="E171" s="39" t="s">
        <v>472</v>
      </c>
    </row>
    <row r="172" spans="1:16" ht="25.5">
      <c r="A172" t="s">
        <v>49</v>
      </c>
      <c s="34" t="s">
        <v>311</v>
      </c>
      <c s="34" t="s">
        <v>333</v>
      </c>
      <c s="35" t="s">
        <v>52</v>
      </c>
      <c s="6" t="s">
        <v>334</v>
      </c>
      <c s="36" t="s">
        <v>54</v>
      </c>
      <c s="37">
        <v>76</v>
      </c>
      <c s="36">
        <v>0.00335</v>
      </c>
      <c s="36">
        <f>ROUND(G172*H172,6)</f>
      </c>
      <c r="L172" s="38">
        <v>0</v>
      </c>
      <c s="32">
        <f>ROUND(ROUND(L172,2)*ROUND(G172,3),2)</f>
      </c>
      <c s="36" t="s">
        <v>146</v>
      </c>
      <c>
        <f>(M172*21)/100</f>
      </c>
      <c t="s">
        <v>27</v>
      </c>
    </row>
    <row r="173" spans="1:5" ht="12.75">
      <c r="A173" s="35" t="s">
        <v>56</v>
      </c>
      <c r="E173" s="39" t="s">
        <v>52</v>
      </c>
    </row>
    <row r="174" spans="1:5" ht="12.75">
      <c r="A174" s="35" t="s">
        <v>57</v>
      </c>
      <c r="E174" s="40" t="s">
        <v>487</v>
      </c>
    </row>
    <row r="175" spans="1:5" ht="12.75">
      <c r="A175" t="s">
        <v>59</v>
      </c>
      <c r="E175" s="39" t="s">
        <v>472</v>
      </c>
    </row>
    <row r="176" spans="1:16" ht="25.5">
      <c r="A176" t="s">
        <v>49</v>
      </c>
      <c s="34" t="s">
        <v>315</v>
      </c>
      <c s="34" t="s">
        <v>337</v>
      </c>
      <c s="35" t="s">
        <v>52</v>
      </c>
      <c s="6" t="s">
        <v>338</v>
      </c>
      <c s="36" t="s">
        <v>72</v>
      </c>
      <c s="37">
        <v>38</v>
      </c>
      <c s="36">
        <v>0.0014</v>
      </c>
      <c s="36">
        <f>ROUND(G176*H176,6)</f>
      </c>
      <c r="L176" s="38">
        <v>0</v>
      </c>
      <c s="32">
        <f>ROUND(ROUND(L176,2)*ROUND(G176,3),2)</f>
      </c>
      <c s="36" t="s">
        <v>146</v>
      </c>
      <c>
        <f>(M176*21)/100</f>
      </c>
      <c t="s">
        <v>27</v>
      </c>
    </row>
    <row r="177" spans="1:5" ht="12.75">
      <c r="A177" s="35" t="s">
        <v>56</v>
      </c>
      <c r="E177" s="39" t="s">
        <v>52</v>
      </c>
    </row>
    <row r="178" spans="1:5" ht="12.75">
      <c r="A178" s="35" t="s">
        <v>57</v>
      </c>
      <c r="E178" s="40" t="s">
        <v>488</v>
      </c>
    </row>
    <row r="179" spans="1:5" ht="12.75">
      <c r="A179" t="s">
        <v>59</v>
      </c>
      <c r="E179" s="39" t="s">
        <v>472</v>
      </c>
    </row>
    <row r="180" spans="1:16" ht="12.75">
      <c r="A180" t="s">
        <v>49</v>
      </c>
      <c s="34" t="s">
        <v>319</v>
      </c>
      <c s="34" t="s">
        <v>341</v>
      </c>
      <c s="35" t="s">
        <v>52</v>
      </c>
      <c s="6" t="s">
        <v>342</v>
      </c>
      <c s="36" t="s">
        <v>72</v>
      </c>
      <c s="37">
        <v>166.75</v>
      </c>
      <c s="36">
        <v>0</v>
      </c>
      <c s="36">
        <f>ROUND(G180*H180,6)</f>
      </c>
      <c r="L180" s="38">
        <v>0</v>
      </c>
      <c s="32">
        <f>ROUND(ROUND(L180,2)*ROUND(G180,3),2)</f>
      </c>
      <c s="36" t="s">
        <v>146</v>
      </c>
      <c>
        <f>(M180*21)/100</f>
      </c>
      <c t="s">
        <v>27</v>
      </c>
    </row>
    <row r="181" spans="1:5" ht="12.75">
      <c r="A181" s="35" t="s">
        <v>56</v>
      </c>
      <c r="E181" s="39" t="s">
        <v>52</v>
      </c>
    </row>
    <row r="182" spans="1:5" ht="12.75">
      <c r="A182" s="35" t="s">
        <v>57</v>
      </c>
      <c r="E182" s="40" t="s">
        <v>489</v>
      </c>
    </row>
    <row r="183" spans="1:5" ht="12.75">
      <c r="A183" t="s">
        <v>59</v>
      </c>
      <c r="E183" s="39" t="s">
        <v>490</v>
      </c>
    </row>
    <row r="184" spans="1:16" ht="25.5">
      <c r="A184" t="s">
        <v>49</v>
      </c>
      <c s="34" t="s">
        <v>323</v>
      </c>
      <c s="34" t="s">
        <v>346</v>
      </c>
      <c s="35" t="s">
        <v>52</v>
      </c>
      <c s="6" t="s">
        <v>347</v>
      </c>
      <c s="36" t="s">
        <v>54</v>
      </c>
      <c s="37">
        <v>33</v>
      </c>
      <c s="36">
        <v>0.00622</v>
      </c>
      <c s="36">
        <f>ROUND(G184*H184,6)</f>
      </c>
      <c r="L184" s="38">
        <v>0</v>
      </c>
      <c s="32">
        <f>ROUND(ROUND(L184,2)*ROUND(G184,3),2)</f>
      </c>
      <c s="36" t="s">
        <v>146</v>
      </c>
      <c>
        <f>(M184*21)/100</f>
      </c>
      <c t="s">
        <v>27</v>
      </c>
    </row>
    <row r="185" spans="1:5" ht="12.75">
      <c r="A185" s="35" t="s">
        <v>56</v>
      </c>
      <c r="E185" s="39" t="s">
        <v>52</v>
      </c>
    </row>
    <row r="186" spans="1:5" ht="191.25">
      <c r="A186" s="35" t="s">
        <v>57</v>
      </c>
      <c r="E186" s="40" t="s">
        <v>491</v>
      </c>
    </row>
    <row r="187" spans="1:5" ht="12.75">
      <c r="A187" t="s">
        <v>59</v>
      </c>
      <c r="E187" s="39" t="s">
        <v>490</v>
      </c>
    </row>
    <row r="188" spans="1:16" ht="12.75">
      <c r="A188" t="s">
        <v>49</v>
      </c>
      <c s="34" t="s">
        <v>327</v>
      </c>
      <c s="34" t="s">
        <v>350</v>
      </c>
      <c s="35" t="s">
        <v>52</v>
      </c>
      <c s="6" t="s">
        <v>351</v>
      </c>
      <c s="36" t="s">
        <v>107</v>
      </c>
      <c s="37">
        <v>16.5</v>
      </c>
      <c s="36">
        <v>0.0021</v>
      </c>
      <c s="36">
        <f>ROUND(G188*H188,6)</f>
      </c>
      <c r="L188" s="38">
        <v>0</v>
      </c>
      <c s="32">
        <f>ROUND(ROUND(L188,2)*ROUND(G188,3),2)</f>
      </c>
      <c s="36" t="s">
        <v>146</v>
      </c>
      <c>
        <f>(M188*21)/100</f>
      </c>
      <c t="s">
        <v>27</v>
      </c>
    </row>
    <row r="189" spans="1:5" ht="12.75">
      <c r="A189" s="35" t="s">
        <v>56</v>
      </c>
      <c r="E189" s="39" t="s">
        <v>52</v>
      </c>
    </row>
    <row r="190" spans="1:5" ht="12.75">
      <c r="A190" s="35" t="s">
        <v>57</v>
      </c>
      <c r="E190" s="40" t="s">
        <v>492</v>
      </c>
    </row>
    <row r="191" spans="1:5" ht="12.75">
      <c r="A191" t="s">
        <v>59</v>
      </c>
      <c r="E191" s="39" t="s">
        <v>60</v>
      </c>
    </row>
    <row r="192" spans="1:16" ht="25.5">
      <c r="A192" t="s">
        <v>49</v>
      </c>
      <c s="34" t="s">
        <v>332</v>
      </c>
      <c s="34" t="s">
        <v>355</v>
      </c>
      <c s="35" t="s">
        <v>52</v>
      </c>
      <c s="6" t="s">
        <v>356</v>
      </c>
      <c s="36" t="s">
        <v>72</v>
      </c>
      <c s="37">
        <v>49.5</v>
      </c>
      <c s="36">
        <v>0.00102</v>
      </c>
      <c s="36">
        <f>ROUND(G192*H192,6)</f>
      </c>
      <c r="L192" s="38">
        <v>0</v>
      </c>
      <c s="32">
        <f>ROUND(ROUND(L192,2)*ROUND(G192,3),2)</f>
      </c>
      <c s="36" t="s">
        <v>279</v>
      </c>
      <c>
        <f>(M192*21)/100</f>
      </c>
      <c t="s">
        <v>27</v>
      </c>
    </row>
    <row r="193" spans="1:5" ht="12.75">
      <c r="A193" s="35" t="s">
        <v>56</v>
      </c>
      <c r="E193" s="39" t="s">
        <v>52</v>
      </c>
    </row>
    <row r="194" spans="1:5" ht="25.5">
      <c r="A194" s="35" t="s">
        <v>57</v>
      </c>
      <c r="E194" s="40" t="s">
        <v>493</v>
      </c>
    </row>
    <row r="195" spans="1:5" ht="63.75">
      <c r="A195" t="s">
        <v>59</v>
      </c>
      <c r="E195" s="39" t="s">
        <v>494</v>
      </c>
    </row>
    <row r="196" spans="1:16" ht="25.5">
      <c r="A196" t="s">
        <v>49</v>
      </c>
      <c s="34" t="s">
        <v>336</v>
      </c>
      <c s="34" t="s">
        <v>361</v>
      </c>
      <c s="35" t="s">
        <v>52</v>
      </c>
      <c s="6" t="s">
        <v>362</v>
      </c>
      <c s="36" t="s">
        <v>72</v>
      </c>
      <c s="37">
        <v>166.75</v>
      </c>
      <c s="36">
        <v>0</v>
      </c>
      <c s="36">
        <f>ROUND(G196*H196,6)</f>
      </c>
      <c r="L196" s="38">
        <v>0</v>
      </c>
      <c s="32">
        <f>ROUND(ROUND(L196,2)*ROUND(G196,3),2)</f>
      </c>
      <c s="36" t="s">
        <v>279</v>
      </c>
      <c>
        <f>(M196*21)/100</f>
      </c>
      <c t="s">
        <v>27</v>
      </c>
    </row>
    <row r="197" spans="1:5" ht="12.75">
      <c r="A197" s="35" t="s">
        <v>56</v>
      </c>
      <c r="E197" s="39" t="s">
        <v>52</v>
      </c>
    </row>
    <row r="198" spans="1:5" ht="216.75">
      <c r="A198" s="35" t="s">
        <v>57</v>
      </c>
      <c r="E198" s="40" t="s">
        <v>495</v>
      </c>
    </row>
    <row r="199" spans="1:5" ht="165.75">
      <c r="A199" t="s">
        <v>59</v>
      </c>
      <c r="E199" s="39" t="s">
        <v>364</v>
      </c>
    </row>
    <row r="200" spans="1:16" ht="12.75">
      <c r="A200" t="s">
        <v>49</v>
      </c>
      <c s="34" t="s">
        <v>340</v>
      </c>
      <c s="34" t="s">
        <v>366</v>
      </c>
      <c s="35" t="s">
        <v>52</v>
      </c>
      <c s="6" t="s">
        <v>367</v>
      </c>
      <c s="36" t="s">
        <v>204</v>
      </c>
      <c s="37">
        <v>43.355</v>
      </c>
      <c s="36">
        <v>2.429</v>
      </c>
      <c s="36">
        <f>ROUND(G200*H200,6)</f>
      </c>
      <c r="L200" s="38">
        <v>0</v>
      </c>
      <c s="32">
        <f>ROUND(ROUND(L200,2)*ROUND(G200,3),2)</f>
      </c>
      <c s="36" t="s">
        <v>146</v>
      </c>
      <c>
        <f>(M200*21)/100</f>
      </c>
      <c t="s">
        <v>27</v>
      </c>
    </row>
    <row r="201" spans="1:5" ht="12.75">
      <c r="A201" s="35" t="s">
        <v>56</v>
      </c>
      <c r="E201" s="39" t="s">
        <v>52</v>
      </c>
    </row>
    <row r="202" spans="1:5" ht="12.75">
      <c r="A202" s="35" t="s">
        <v>57</v>
      </c>
      <c r="E202" s="40" t="s">
        <v>496</v>
      </c>
    </row>
    <row r="203" spans="1:5" ht="12.75">
      <c r="A203" t="s">
        <v>59</v>
      </c>
      <c r="E203" s="39" t="s">
        <v>60</v>
      </c>
    </row>
    <row r="204" spans="1:16" ht="25.5">
      <c r="A204" t="s">
        <v>49</v>
      </c>
      <c s="34" t="s">
        <v>345</v>
      </c>
      <c s="34" t="s">
        <v>370</v>
      </c>
      <c s="35" t="s">
        <v>52</v>
      </c>
      <c s="6" t="s">
        <v>371</v>
      </c>
      <c s="36" t="s">
        <v>54</v>
      </c>
      <c s="37">
        <v>500</v>
      </c>
      <c s="36">
        <v>0.00155</v>
      </c>
      <c s="36">
        <f>ROUND(G204*H204,6)</f>
      </c>
      <c r="L204" s="38">
        <v>0</v>
      </c>
      <c s="32">
        <f>ROUND(ROUND(L204,2)*ROUND(G204,3),2)</f>
      </c>
      <c s="36" t="s">
        <v>146</v>
      </c>
      <c>
        <f>(M204*21)/100</f>
      </c>
      <c t="s">
        <v>27</v>
      </c>
    </row>
    <row r="205" spans="1:5" ht="12.75">
      <c r="A205" s="35" t="s">
        <v>56</v>
      </c>
      <c r="E205" s="39" t="s">
        <v>52</v>
      </c>
    </row>
    <row r="206" spans="1:5" ht="12.75">
      <c r="A206" s="35" t="s">
        <v>57</v>
      </c>
      <c r="E206" s="40" t="s">
        <v>497</v>
      </c>
    </row>
    <row r="207" spans="1:5" ht="51">
      <c r="A207" t="s">
        <v>59</v>
      </c>
      <c r="E207" s="39" t="s">
        <v>373</v>
      </c>
    </row>
    <row r="208" spans="1:16" ht="25.5">
      <c r="A208" t="s">
        <v>49</v>
      </c>
      <c s="34" t="s">
        <v>349</v>
      </c>
      <c s="34" t="s">
        <v>375</v>
      </c>
      <c s="35" t="s">
        <v>52</v>
      </c>
      <c s="6" t="s">
        <v>376</v>
      </c>
      <c s="36" t="s">
        <v>72</v>
      </c>
      <c s="37">
        <v>166.75</v>
      </c>
      <c s="36">
        <v>0.01075</v>
      </c>
      <c s="36">
        <f>ROUND(G208*H208,6)</f>
      </c>
      <c r="L208" s="38">
        <v>0</v>
      </c>
      <c s="32">
        <f>ROUND(ROUND(L208,2)*ROUND(G208,3),2)</f>
      </c>
      <c s="36" t="s">
        <v>279</v>
      </c>
      <c>
        <f>(M208*21)/100</f>
      </c>
      <c t="s">
        <v>27</v>
      </c>
    </row>
    <row r="209" spans="1:5" ht="12.75">
      <c r="A209" s="35" t="s">
        <v>56</v>
      </c>
      <c r="E209" s="39" t="s">
        <v>52</v>
      </c>
    </row>
    <row r="210" spans="1:5" ht="12.75">
      <c r="A210" s="35" t="s">
        <v>57</v>
      </c>
      <c r="E210" s="40" t="s">
        <v>489</v>
      </c>
    </row>
    <row r="211" spans="1:5" ht="12.75">
      <c r="A211" t="s">
        <v>59</v>
      </c>
      <c r="E211" s="39" t="s">
        <v>377</v>
      </c>
    </row>
    <row r="212" spans="1:16" ht="25.5">
      <c r="A212" t="s">
        <v>49</v>
      </c>
      <c s="34" t="s">
        <v>354</v>
      </c>
      <c s="34" t="s">
        <v>379</v>
      </c>
      <c s="35" t="s">
        <v>52</v>
      </c>
      <c s="6" t="s">
        <v>380</v>
      </c>
      <c s="36" t="s">
        <v>107</v>
      </c>
      <c s="37">
        <v>399</v>
      </c>
      <c s="36">
        <v>0.0001</v>
      </c>
      <c s="36">
        <f>ROUND(G212*H212,6)</f>
      </c>
      <c r="L212" s="38">
        <v>0</v>
      </c>
      <c s="32">
        <f>ROUND(ROUND(L212,2)*ROUND(G212,3),2)</f>
      </c>
      <c s="36" t="s">
        <v>146</v>
      </c>
      <c>
        <f>(M212*21)/100</f>
      </c>
      <c t="s">
        <v>27</v>
      </c>
    </row>
    <row r="213" spans="1:5" ht="12.75">
      <c r="A213" s="35" t="s">
        <v>56</v>
      </c>
      <c r="E213" s="39" t="s">
        <v>52</v>
      </c>
    </row>
    <row r="214" spans="1:5" ht="38.25">
      <c r="A214" s="35" t="s">
        <v>57</v>
      </c>
      <c r="E214" s="40" t="s">
        <v>498</v>
      </c>
    </row>
    <row r="215" spans="1:5" ht="12.75">
      <c r="A215" t="s">
        <v>59</v>
      </c>
      <c r="E215" s="39" t="s">
        <v>60</v>
      </c>
    </row>
    <row r="216" spans="1:16" ht="25.5">
      <c r="A216" t="s">
        <v>49</v>
      </c>
      <c s="34" t="s">
        <v>360</v>
      </c>
      <c s="34" t="s">
        <v>383</v>
      </c>
      <c s="35" t="s">
        <v>52</v>
      </c>
      <c s="6" t="s">
        <v>384</v>
      </c>
      <c s="36" t="s">
        <v>54</v>
      </c>
      <c s="37">
        <v>61</v>
      </c>
      <c s="36">
        <v>0.02806</v>
      </c>
      <c s="36">
        <f>ROUND(G216*H216,6)</f>
      </c>
      <c r="L216" s="38">
        <v>0</v>
      </c>
      <c s="32">
        <f>ROUND(ROUND(L216,2)*ROUND(G216,3),2)</f>
      </c>
      <c s="36" t="s">
        <v>146</v>
      </c>
      <c>
        <f>(M216*21)/100</f>
      </c>
      <c t="s">
        <v>27</v>
      </c>
    </row>
    <row r="217" spans="1:5" ht="38.25">
      <c r="A217" s="35" t="s">
        <v>56</v>
      </c>
      <c r="E217" s="39" t="s">
        <v>385</v>
      </c>
    </row>
    <row r="218" spans="1:5" ht="255">
      <c r="A218" s="35" t="s">
        <v>57</v>
      </c>
      <c r="E218" s="40" t="s">
        <v>499</v>
      </c>
    </row>
    <row r="219" spans="1:5" ht="12.75">
      <c r="A219" t="s">
        <v>59</v>
      </c>
      <c r="E219" s="39" t="s">
        <v>60</v>
      </c>
    </row>
    <row r="220" spans="1:16" ht="12.75">
      <c r="A220" t="s">
        <v>49</v>
      </c>
      <c s="34" t="s">
        <v>365</v>
      </c>
      <c s="34" t="s">
        <v>388</v>
      </c>
      <c s="35" t="s">
        <v>52</v>
      </c>
      <c s="6" t="s">
        <v>389</v>
      </c>
      <c s="36" t="s">
        <v>107</v>
      </c>
      <c s="37">
        <v>79.5</v>
      </c>
      <c s="36">
        <v>6E-05</v>
      </c>
      <c s="36">
        <f>ROUND(G220*H220,6)</f>
      </c>
      <c r="L220" s="38">
        <v>0</v>
      </c>
      <c s="32">
        <f>ROUND(ROUND(L220,2)*ROUND(G220,3),2)</f>
      </c>
      <c s="36" t="s">
        <v>279</v>
      </c>
      <c>
        <f>(M220*21)/100</f>
      </c>
      <c t="s">
        <v>27</v>
      </c>
    </row>
    <row r="221" spans="1:5" ht="25.5">
      <c r="A221" s="35" t="s">
        <v>56</v>
      </c>
      <c r="E221" s="39" t="s">
        <v>391</v>
      </c>
    </row>
    <row r="222" spans="1:5" ht="12.75">
      <c r="A222" s="35" t="s">
        <v>57</v>
      </c>
      <c r="E222" s="40" t="s">
        <v>390</v>
      </c>
    </row>
    <row r="223" spans="1:5" ht="12.75">
      <c r="A223" t="s">
        <v>59</v>
      </c>
      <c r="E223" s="39" t="s">
        <v>52</v>
      </c>
    </row>
    <row r="224" spans="1:16" ht="12.75">
      <c r="A224" t="s">
        <v>49</v>
      </c>
      <c s="34" t="s">
        <v>369</v>
      </c>
      <c s="34" t="s">
        <v>393</v>
      </c>
      <c s="35" t="s">
        <v>52</v>
      </c>
      <c s="6" t="s">
        <v>394</v>
      </c>
      <c s="36" t="s">
        <v>107</v>
      </c>
      <c s="37">
        <v>79.5</v>
      </c>
      <c s="36">
        <v>0.00069</v>
      </c>
      <c s="36">
        <f>ROUND(G224*H224,6)</f>
      </c>
      <c r="L224" s="38">
        <v>0</v>
      </c>
      <c s="32">
        <f>ROUND(ROUND(L224,2)*ROUND(G224,3),2)</f>
      </c>
      <c s="36" t="s">
        <v>279</v>
      </c>
      <c>
        <f>(M224*21)/100</f>
      </c>
      <c t="s">
        <v>27</v>
      </c>
    </row>
    <row r="225" spans="1:5" ht="12.75">
      <c r="A225" s="35" t="s">
        <v>56</v>
      </c>
      <c r="E225" s="39" t="s">
        <v>395</v>
      </c>
    </row>
    <row r="226" spans="1:5" ht="12.75">
      <c r="A226" s="35" t="s">
        <v>57</v>
      </c>
      <c r="E226" s="40" t="s">
        <v>159</v>
      </c>
    </row>
    <row r="227" spans="1:5" ht="12.75">
      <c r="A227" t="s">
        <v>59</v>
      </c>
      <c r="E227" s="39" t="s">
        <v>52</v>
      </c>
    </row>
    <row r="228" spans="1:16" ht="12.75">
      <c r="A228" t="s">
        <v>49</v>
      </c>
      <c s="34" t="s">
        <v>374</v>
      </c>
      <c s="34" t="s">
        <v>397</v>
      </c>
      <c s="35" t="s">
        <v>52</v>
      </c>
      <c s="6" t="s">
        <v>398</v>
      </c>
      <c s="36" t="s">
        <v>54</v>
      </c>
      <c s="37">
        <v>70</v>
      </c>
      <c s="36">
        <v>1E-05</v>
      </c>
      <c s="36">
        <f>ROUND(G228*H228,6)</f>
      </c>
      <c r="L228" s="38">
        <v>0</v>
      </c>
      <c s="32">
        <f>ROUND(ROUND(L228,2)*ROUND(G228,3),2)</f>
      </c>
      <c s="36" t="s">
        <v>279</v>
      </c>
      <c>
        <f>(M228*21)/100</f>
      </c>
      <c t="s">
        <v>27</v>
      </c>
    </row>
    <row r="229" spans="1:5" ht="12.75">
      <c r="A229" s="35" t="s">
        <v>56</v>
      </c>
      <c r="E229" s="39" t="s">
        <v>395</v>
      </c>
    </row>
    <row r="230" spans="1:5" ht="12.75">
      <c r="A230" s="35" t="s">
        <v>57</v>
      </c>
      <c r="E230" s="40" t="s">
        <v>500</v>
      </c>
    </row>
    <row r="231" spans="1:5" ht="12.75">
      <c r="A231" t="s">
        <v>59</v>
      </c>
      <c r="E231" s="39" t="s">
        <v>52</v>
      </c>
    </row>
    <row r="232" spans="1:16" ht="25.5">
      <c r="A232" t="s">
        <v>49</v>
      </c>
      <c s="34" t="s">
        <v>378</v>
      </c>
      <c s="34" t="s">
        <v>401</v>
      </c>
      <c s="35" t="s">
        <v>52</v>
      </c>
      <c s="6" t="s">
        <v>402</v>
      </c>
      <c s="36" t="s">
        <v>107</v>
      </c>
      <c s="37">
        <v>79.5</v>
      </c>
      <c s="36">
        <v>0.00038</v>
      </c>
      <c s="36">
        <f>ROUND(G232*H232,6)</f>
      </c>
      <c r="L232" s="38">
        <v>0</v>
      </c>
      <c s="32">
        <f>ROUND(ROUND(L232,2)*ROUND(G232,3),2)</f>
      </c>
      <c s="36" t="s">
        <v>146</v>
      </c>
      <c>
        <f>(M232*21)/100</f>
      </c>
      <c t="s">
        <v>27</v>
      </c>
    </row>
    <row r="233" spans="1:5" ht="12.75">
      <c r="A233" s="35" t="s">
        <v>56</v>
      </c>
      <c r="E233" s="39" t="s">
        <v>52</v>
      </c>
    </row>
    <row r="234" spans="1:5" ht="38.25">
      <c r="A234" s="35" t="s">
        <v>57</v>
      </c>
      <c r="E234" s="40" t="s">
        <v>501</v>
      </c>
    </row>
    <row r="235" spans="1:5" ht="12.75">
      <c r="A235" t="s">
        <v>59</v>
      </c>
      <c r="E235" s="39" t="s">
        <v>502</v>
      </c>
    </row>
    <row r="236" spans="1:16" ht="12.75">
      <c r="A236" t="s">
        <v>49</v>
      </c>
      <c s="34" t="s">
        <v>382</v>
      </c>
      <c s="34" t="s">
        <v>503</v>
      </c>
      <c s="35" t="s">
        <v>52</v>
      </c>
      <c s="6" t="s">
        <v>504</v>
      </c>
      <c s="36" t="s">
        <v>72</v>
      </c>
      <c s="37">
        <v>780</v>
      </c>
      <c s="36">
        <v>0</v>
      </c>
      <c s="36">
        <f>ROUND(G236*H236,6)</f>
      </c>
      <c r="L236" s="38">
        <v>0</v>
      </c>
      <c s="32">
        <f>ROUND(ROUND(L236,2)*ROUND(G236,3),2)</f>
      </c>
      <c s="36" t="s">
        <v>146</v>
      </c>
      <c>
        <f>(M236*21)/100</f>
      </c>
      <c t="s">
        <v>27</v>
      </c>
    </row>
    <row r="237" spans="1:5" ht="12.75">
      <c r="A237" s="35" t="s">
        <v>56</v>
      </c>
      <c r="E237" s="39" t="s">
        <v>52</v>
      </c>
    </row>
    <row r="238" spans="1:5" ht="12.75">
      <c r="A238" s="35" t="s">
        <v>57</v>
      </c>
      <c r="E238" s="40" t="s">
        <v>505</v>
      </c>
    </row>
    <row r="239" spans="1:5" ht="12.75">
      <c r="A239" t="s">
        <v>59</v>
      </c>
      <c r="E239" s="39" t="s">
        <v>60</v>
      </c>
    </row>
    <row r="240" spans="1:16" ht="12.75">
      <c r="A240" t="s">
        <v>49</v>
      </c>
      <c s="34" t="s">
        <v>387</v>
      </c>
      <c s="34" t="s">
        <v>506</v>
      </c>
      <c s="35" t="s">
        <v>52</v>
      </c>
      <c s="6" t="s">
        <v>507</v>
      </c>
      <c s="36" t="s">
        <v>72</v>
      </c>
      <c s="37">
        <v>1014</v>
      </c>
      <c s="36">
        <v>0.00118</v>
      </c>
      <c s="36">
        <f>ROUND(G240*H240,6)</f>
      </c>
      <c r="L240" s="38">
        <v>0</v>
      </c>
      <c s="32">
        <f>ROUND(ROUND(L240,2)*ROUND(G240,3),2)</f>
      </c>
      <c s="36" t="s">
        <v>146</v>
      </c>
      <c>
        <f>(M240*21)/100</f>
      </c>
      <c t="s">
        <v>27</v>
      </c>
    </row>
    <row r="241" spans="1:5" ht="12.75">
      <c r="A241" s="35" t="s">
        <v>56</v>
      </c>
      <c r="E241" s="39" t="s">
        <v>52</v>
      </c>
    </row>
    <row r="242" spans="1:5" ht="12.75">
      <c r="A242" s="35" t="s">
        <v>57</v>
      </c>
      <c r="E242" s="40" t="s">
        <v>508</v>
      </c>
    </row>
    <row r="243" spans="1:5" ht="25.5">
      <c r="A243" t="s">
        <v>59</v>
      </c>
      <c r="E243" s="39" t="s">
        <v>509</v>
      </c>
    </row>
    <row r="244" spans="1:16" ht="12.75">
      <c r="A244" t="s">
        <v>49</v>
      </c>
      <c s="34" t="s">
        <v>392</v>
      </c>
      <c s="34" t="s">
        <v>510</v>
      </c>
      <c s="35" t="s">
        <v>52</v>
      </c>
      <c s="6" t="s">
        <v>511</v>
      </c>
      <c s="36" t="s">
        <v>72</v>
      </c>
      <c s="37">
        <v>468</v>
      </c>
      <c s="36">
        <v>0</v>
      </c>
      <c s="36">
        <f>ROUND(G244*H244,6)</f>
      </c>
      <c r="L244" s="38">
        <v>0</v>
      </c>
      <c s="32">
        <f>ROUND(ROUND(L244,2)*ROUND(G244,3),2)</f>
      </c>
      <c s="36" t="s">
        <v>146</v>
      </c>
      <c>
        <f>(M244*21)/100</f>
      </c>
      <c t="s">
        <v>27</v>
      </c>
    </row>
    <row r="245" spans="1:5" ht="12.75">
      <c r="A245" s="35" t="s">
        <v>56</v>
      </c>
      <c r="E245" s="39" t="s">
        <v>52</v>
      </c>
    </row>
    <row r="246" spans="1:5" ht="12.75">
      <c r="A246" s="35" t="s">
        <v>57</v>
      </c>
      <c r="E246" s="40" t="s">
        <v>512</v>
      </c>
    </row>
    <row r="247" spans="1:5" ht="12.75">
      <c r="A247" t="s">
        <v>59</v>
      </c>
      <c r="E247" s="39" t="s">
        <v>60</v>
      </c>
    </row>
    <row r="248" spans="1:16" ht="12.75">
      <c r="A248" t="s">
        <v>49</v>
      </c>
      <c s="34" t="s">
        <v>396</v>
      </c>
      <c s="34" t="s">
        <v>513</v>
      </c>
      <c s="35" t="s">
        <v>52</v>
      </c>
      <c s="6" t="s">
        <v>514</v>
      </c>
      <c s="36" t="s">
        <v>72</v>
      </c>
      <c s="37">
        <v>514.8</v>
      </c>
      <c s="36">
        <v>0.00032</v>
      </c>
      <c s="36">
        <f>ROUND(G248*H248,6)</f>
      </c>
      <c r="L248" s="38">
        <v>0</v>
      </c>
      <c s="32">
        <f>ROUND(ROUND(L248,2)*ROUND(G248,3),2)</f>
      </c>
      <c s="36" t="s">
        <v>146</v>
      </c>
      <c>
        <f>(M248*21)/100</f>
      </c>
      <c t="s">
        <v>27</v>
      </c>
    </row>
    <row r="249" spans="1:5" ht="12.75">
      <c r="A249" s="35" t="s">
        <v>56</v>
      </c>
      <c r="E249" s="39" t="s">
        <v>52</v>
      </c>
    </row>
    <row r="250" spans="1:5" ht="12.75">
      <c r="A250" s="35" t="s">
        <v>57</v>
      </c>
      <c r="E250" s="40" t="s">
        <v>515</v>
      </c>
    </row>
    <row r="251" spans="1:5" ht="25.5">
      <c r="A251" t="s">
        <v>59</v>
      </c>
      <c r="E251" s="39" t="s">
        <v>516</v>
      </c>
    </row>
    <row r="252" spans="1:16" ht="25.5">
      <c r="A252" t="s">
        <v>49</v>
      </c>
      <c s="34" t="s">
        <v>400</v>
      </c>
      <c s="34" t="s">
        <v>517</v>
      </c>
      <c s="35" t="s">
        <v>52</v>
      </c>
      <c s="6" t="s">
        <v>518</v>
      </c>
      <c s="36" t="s">
        <v>54</v>
      </c>
      <c s="37">
        <v>214</v>
      </c>
      <c s="36">
        <v>0.0108</v>
      </c>
      <c s="36">
        <f>ROUND(G252*H252,6)</f>
      </c>
      <c r="L252" s="38">
        <v>0</v>
      </c>
      <c s="32">
        <f>ROUND(ROUND(L252,2)*ROUND(G252,3),2)</f>
      </c>
      <c s="36" t="s">
        <v>146</v>
      </c>
      <c>
        <f>(M252*21)/100</f>
      </c>
      <c t="s">
        <v>27</v>
      </c>
    </row>
    <row r="253" spans="1:5" ht="12.75">
      <c r="A253" s="35" t="s">
        <v>56</v>
      </c>
      <c r="E253" s="39" t="s">
        <v>52</v>
      </c>
    </row>
    <row r="254" spans="1:5" ht="63.75">
      <c r="A254" s="35" t="s">
        <v>57</v>
      </c>
      <c r="E254" s="40" t="s">
        <v>519</v>
      </c>
    </row>
    <row r="255" spans="1:5" ht="25.5">
      <c r="A255" t="s">
        <v>59</v>
      </c>
      <c r="E255" s="39" t="s">
        <v>520</v>
      </c>
    </row>
    <row r="256" spans="1:16" ht="25.5">
      <c r="A256" t="s">
        <v>49</v>
      </c>
      <c s="34" t="s">
        <v>405</v>
      </c>
      <c s="34" t="s">
        <v>521</v>
      </c>
      <c s="35" t="s">
        <v>52</v>
      </c>
      <c s="6" t="s">
        <v>522</v>
      </c>
      <c s="36" t="s">
        <v>54</v>
      </c>
      <c s="37">
        <v>88</v>
      </c>
      <c s="36">
        <v>0.0264</v>
      </c>
      <c s="36">
        <f>ROUND(G256*H256,6)</f>
      </c>
      <c r="L256" s="38">
        <v>0</v>
      </c>
      <c s="32">
        <f>ROUND(ROUND(L256,2)*ROUND(G256,3),2)</f>
      </c>
      <c s="36" t="s">
        <v>146</v>
      </c>
      <c>
        <f>(M256*21)/100</f>
      </c>
      <c t="s">
        <v>27</v>
      </c>
    </row>
    <row r="257" spans="1:5" ht="38.25">
      <c r="A257" s="35" t="s">
        <v>56</v>
      </c>
      <c r="E257" s="39" t="s">
        <v>523</v>
      </c>
    </row>
    <row r="258" spans="1:5" ht="25.5">
      <c r="A258" s="35" t="s">
        <v>57</v>
      </c>
      <c r="E258" s="40" t="s">
        <v>524</v>
      </c>
    </row>
    <row r="259" spans="1:5" ht="25.5">
      <c r="A259" t="s">
        <v>59</v>
      </c>
      <c r="E259" s="39" t="s">
        <v>525</v>
      </c>
    </row>
    <row r="260" spans="1:16" ht="25.5">
      <c r="A260" t="s">
        <v>49</v>
      </c>
      <c s="34" t="s">
        <v>410</v>
      </c>
      <c s="34" t="s">
        <v>526</v>
      </c>
      <c s="35" t="s">
        <v>52</v>
      </c>
      <c s="6" t="s">
        <v>527</v>
      </c>
      <c s="36" t="s">
        <v>107</v>
      </c>
      <c s="37">
        <v>370</v>
      </c>
      <c s="36">
        <v>1E-05</v>
      </c>
      <c s="36">
        <f>ROUND(G260*H260,6)</f>
      </c>
      <c r="L260" s="38">
        <v>0</v>
      </c>
      <c s="32">
        <f>ROUND(ROUND(L260,2)*ROUND(G260,3),2)</f>
      </c>
      <c s="36" t="s">
        <v>146</v>
      </c>
      <c>
        <f>(M260*21)/100</f>
      </c>
      <c t="s">
        <v>27</v>
      </c>
    </row>
    <row r="261" spans="1:5" ht="12.75">
      <c r="A261" s="35" t="s">
        <v>56</v>
      </c>
      <c r="E261" s="39" t="s">
        <v>52</v>
      </c>
    </row>
    <row r="262" spans="1:5" ht="51">
      <c r="A262" s="35" t="s">
        <v>57</v>
      </c>
      <c r="E262" s="40" t="s">
        <v>528</v>
      </c>
    </row>
    <row r="263" spans="1:5" ht="12.75">
      <c r="A263" t="s">
        <v>59</v>
      </c>
      <c r="E263" s="39" t="s">
        <v>60</v>
      </c>
    </row>
    <row r="264" spans="1:16" ht="12.75">
      <c r="A264" t="s">
        <v>49</v>
      </c>
      <c s="34" t="s">
        <v>413</v>
      </c>
      <c s="34" t="s">
        <v>529</v>
      </c>
      <c s="35" t="s">
        <v>52</v>
      </c>
      <c s="6" t="s">
        <v>530</v>
      </c>
      <c s="36" t="s">
        <v>107</v>
      </c>
      <c s="37">
        <v>444</v>
      </c>
      <c s="36">
        <v>0.00032</v>
      </c>
      <c s="36">
        <f>ROUND(G264*H264,6)</f>
      </c>
      <c r="L264" s="38">
        <v>0</v>
      </c>
      <c s="32">
        <f>ROUND(ROUND(L264,2)*ROUND(G264,3),2)</f>
      </c>
      <c s="36" t="s">
        <v>279</v>
      </c>
      <c>
        <f>(M264*21)/100</f>
      </c>
      <c t="s">
        <v>27</v>
      </c>
    </row>
    <row r="265" spans="1:5" ht="12.75">
      <c r="A265" s="35" t="s">
        <v>56</v>
      </c>
      <c r="E265" s="39" t="s">
        <v>52</v>
      </c>
    </row>
    <row r="266" spans="1:5" ht="12.75">
      <c r="A266" s="35" t="s">
        <v>57</v>
      </c>
      <c r="E266" s="40" t="s">
        <v>531</v>
      </c>
    </row>
    <row r="267" spans="1:5" ht="25.5">
      <c r="A267" t="s">
        <v>59</v>
      </c>
      <c r="E267" s="39" t="s">
        <v>532</v>
      </c>
    </row>
    <row r="268" spans="1:16" ht="25.5">
      <c r="A268" t="s">
        <v>49</v>
      </c>
      <c s="34" t="s">
        <v>418</v>
      </c>
      <c s="34" t="s">
        <v>406</v>
      </c>
      <c s="35" t="s">
        <v>52</v>
      </c>
      <c s="6" t="s">
        <v>407</v>
      </c>
      <c s="36" t="s">
        <v>72</v>
      </c>
      <c s="37">
        <v>23.374</v>
      </c>
      <c s="36">
        <v>0</v>
      </c>
      <c s="36">
        <f>ROUND(G268*H268,6)</f>
      </c>
      <c r="L268" s="38">
        <v>0</v>
      </c>
      <c s="32">
        <f>ROUND(ROUND(L268,2)*ROUND(G268,3),2)</f>
      </c>
      <c s="36" t="s">
        <v>146</v>
      </c>
      <c>
        <f>(M268*21)/100</f>
      </c>
      <c t="s">
        <v>27</v>
      </c>
    </row>
    <row r="269" spans="1:5" ht="12.75">
      <c r="A269" s="35" t="s">
        <v>56</v>
      </c>
      <c r="E269" s="39" t="s">
        <v>52</v>
      </c>
    </row>
    <row r="270" spans="1:5" ht="63.75">
      <c r="A270" s="35" t="s">
        <v>57</v>
      </c>
      <c r="E270" s="40" t="s">
        <v>533</v>
      </c>
    </row>
    <row r="271" spans="1:5" ht="12.75">
      <c r="A271" t="s">
        <v>59</v>
      </c>
      <c r="E271" s="39" t="s">
        <v>534</v>
      </c>
    </row>
    <row r="272" spans="1:16" ht="25.5">
      <c r="A272" t="s">
        <v>49</v>
      </c>
      <c s="34" t="s">
        <v>422</v>
      </c>
      <c s="34" t="s">
        <v>411</v>
      </c>
      <c s="35" t="s">
        <v>52</v>
      </c>
      <c s="6" t="s">
        <v>412</v>
      </c>
      <c s="36" t="s">
        <v>72</v>
      </c>
      <c s="37">
        <v>23.374</v>
      </c>
      <c s="36">
        <v>0</v>
      </c>
      <c s="36">
        <f>ROUND(G272*H272,6)</f>
      </c>
      <c r="L272" s="38">
        <v>0</v>
      </c>
      <c s="32">
        <f>ROUND(ROUND(L272,2)*ROUND(G272,3),2)</f>
      </c>
      <c s="36" t="s">
        <v>146</v>
      </c>
      <c>
        <f>(M272*21)/100</f>
      </c>
      <c t="s">
        <v>27</v>
      </c>
    </row>
    <row r="273" spans="1:5" ht="12.75">
      <c r="A273" s="35" t="s">
        <v>56</v>
      </c>
      <c r="E273" s="39" t="s">
        <v>52</v>
      </c>
    </row>
    <row r="274" spans="1:5" ht="12.75">
      <c r="A274" s="35" t="s">
        <v>57</v>
      </c>
      <c r="E274" s="40" t="s">
        <v>159</v>
      </c>
    </row>
    <row r="275" spans="1:5" ht="12.75">
      <c r="A275" t="s">
        <v>59</v>
      </c>
      <c r="E275" s="39" t="s">
        <v>534</v>
      </c>
    </row>
    <row r="276" spans="1:16" ht="12.75">
      <c r="A276" t="s">
        <v>49</v>
      </c>
      <c s="34" t="s">
        <v>425</v>
      </c>
      <c s="34" t="s">
        <v>414</v>
      </c>
      <c s="35" t="s">
        <v>52</v>
      </c>
      <c s="6" t="s">
        <v>415</v>
      </c>
      <c s="36" t="s">
        <v>305</v>
      </c>
      <c s="37">
        <v>2.987</v>
      </c>
      <c s="36">
        <v>0.001</v>
      </c>
      <c s="36">
        <f>ROUND(G276*H276,6)</f>
      </c>
      <c r="L276" s="38">
        <v>0</v>
      </c>
      <c s="32">
        <f>ROUND(ROUND(L276,2)*ROUND(G276,3),2)</f>
      </c>
      <c s="36" t="s">
        <v>146</v>
      </c>
      <c>
        <f>(M276*21)/100</f>
      </c>
      <c t="s">
        <v>27</v>
      </c>
    </row>
    <row r="277" spans="1:5" ht="12.75">
      <c r="A277" s="35" t="s">
        <v>56</v>
      </c>
      <c r="E277" s="39" t="s">
        <v>52</v>
      </c>
    </row>
    <row r="278" spans="1:5" ht="25.5">
      <c r="A278" s="35" t="s">
        <v>57</v>
      </c>
      <c r="E278" s="40" t="s">
        <v>535</v>
      </c>
    </row>
    <row r="279" spans="1:5" ht="25.5">
      <c r="A279" t="s">
        <v>59</v>
      </c>
      <c r="E279" s="39" t="s">
        <v>536</v>
      </c>
    </row>
    <row r="280" spans="1:16" ht="25.5">
      <c r="A280" t="s">
        <v>49</v>
      </c>
      <c s="34" t="s">
        <v>430</v>
      </c>
      <c s="34" t="s">
        <v>419</v>
      </c>
      <c s="35" t="s">
        <v>52</v>
      </c>
      <c s="6" t="s">
        <v>420</v>
      </c>
      <c s="36" t="s">
        <v>72</v>
      </c>
      <c s="37">
        <v>23.374</v>
      </c>
      <c s="36">
        <v>0</v>
      </c>
      <c s="36">
        <f>ROUND(G280*H280,6)</f>
      </c>
      <c r="L280" s="38">
        <v>0</v>
      </c>
      <c s="32">
        <f>ROUND(ROUND(L280,2)*ROUND(G280,3),2)</f>
      </c>
      <c s="36" t="s">
        <v>146</v>
      </c>
      <c>
        <f>(M280*21)/100</f>
      </c>
      <c t="s">
        <v>27</v>
      </c>
    </row>
    <row r="281" spans="1:5" ht="12.75">
      <c r="A281" s="35" t="s">
        <v>56</v>
      </c>
      <c r="E281" s="39" t="s">
        <v>52</v>
      </c>
    </row>
    <row r="282" spans="1:5" ht="63.75">
      <c r="A282" s="35" t="s">
        <v>57</v>
      </c>
      <c r="E282" s="40" t="s">
        <v>537</v>
      </c>
    </row>
    <row r="283" spans="1:5" ht="12.75">
      <c r="A283" t="s">
        <v>59</v>
      </c>
      <c r="E283" s="39" t="s">
        <v>534</v>
      </c>
    </row>
    <row r="284" spans="1:16" ht="25.5">
      <c r="A284" t="s">
        <v>49</v>
      </c>
      <c s="34" t="s">
        <v>436</v>
      </c>
      <c s="34" t="s">
        <v>423</v>
      </c>
      <c s="35" t="s">
        <v>52</v>
      </c>
      <c s="6" t="s">
        <v>424</v>
      </c>
      <c s="36" t="s">
        <v>72</v>
      </c>
      <c s="37">
        <v>23.374</v>
      </c>
      <c s="36">
        <v>0</v>
      </c>
      <c s="36">
        <f>ROUND(G284*H284,6)</f>
      </c>
      <c r="L284" s="38">
        <v>0</v>
      </c>
      <c s="32">
        <f>ROUND(ROUND(L284,2)*ROUND(G284,3),2)</f>
      </c>
      <c s="36" t="s">
        <v>146</v>
      </c>
      <c>
        <f>(M284*21)/100</f>
      </c>
      <c t="s">
        <v>27</v>
      </c>
    </row>
    <row r="285" spans="1:5" ht="12.75">
      <c r="A285" s="35" t="s">
        <v>56</v>
      </c>
      <c r="E285" s="39" t="s">
        <v>52</v>
      </c>
    </row>
    <row r="286" spans="1:5" ht="12.75">
      <c r="A286" s="35" t="s">
        <v>57</v>
      </c>
      <c r="E286" s="40" t="s">
        <v>159</v>
      </c>
    </row>
    <row r="287" spans="1:5" ht="12.75">
      <c r="A287" t="s">
        <v>59</v>
      </c>
      <c r="E287" s="39" t="s">
        <v>60</v>
      </c>
    </row>
    <row r="288" spans="1:16" ht="12.75">
      <c r="A288" t="s">
        <v>49</v>
      </c>
      <c s="34" t="s">
        <v>538</v>
      </c>
      <c s="34" t="s">
        <v>426</v>
      </c>
      <c s="35" t="s">
        <v>52</v>
      </c>
      <c s="6" t="s">
        <v>427</v>
      </c>
      <c s="36" t="s">
        <v>305</v>
      </c>
      <c s="37">
        <v>5.973</v>
      </c>
      <c s="36">
        <v>0.001</v>
      </c>
      <c s="36">
        <f>ROUND(G288*H288,6)</f>
      </c>
      <c r="L288" s="38">
        <v>0</v>
      </c>
      <c s="32">
        <f>ROUND(ROUND(L288,2)*ROUND(G288,3),2)</f>
      </c>
      <c s="36" t="s">
        <v>146</v>
      </c>
      <c>
        <f>(M288*21)/100</f>
      </c>
      <c t="s">
        <v>27</v>
      </c>
    </row>
    <row r="289" spans="1:5" ht="12.75">
      <c r="A289" s="35" t="s">
        <v>56</v>
      </c>
      <c r="E289" s="39" t="s">
        <v>52</v>
      </c>
    </row>
    <row r="290" spans="1:5" ht="38.25">
      <c r="A290" s="35" t="s">
        <v>57</v>
      </c>
      <c r="E290" s="40" t="s">
        <v>539</v>
      </c>
    </row>
    <row r="291" spans="1:5" ht="25.5">
      <c r="A291" t="s">
        <v>59</v>
      </c>
      <c r="E291" s="39" t="s">
        <v>540</v>
      </c>
    </row>
    <row r="292" spans="1:16" ht="25.5">
      <c r="A292" t="s">
        <v>49</v>
      </c>
      <c s="34" t="s">
        <v>541</v>
      </c>
      <c s="34" t="s">
        <v>542</v>
      </c>
      <c s="35" t="s">
        <v>52</v>
      </c>
      <c s="6" t="s">
        <v>543</v>
      </c>
      <c s="36" t="s">
        <v>54</v>
      </c>
      <c s="37">
        <v>3</v>
      </c>
      <c s="36">
        <v>0</v>
      </c>
      <c s="36">
        <f>ROUND(G292*H292,6)</f>
      </c>
      <c r="L292" s="38">
        <v>0</v>
      </c>
      <c s="32">
        <f>ROUND(ROUND(L292,2)*ROUND(G292,3),2)</f>
      </c>
      <c s="36" t="s">
        <v>146</v>
      </c>
      <c>
        <f>(M292*21)/100</f>
      </c>
      <c t="s">
        <v>27</v>
      </c>
    </row>
    <row r="293" spans="1:5" ht="38.25">
      <c r="A293" s="35" t="s">
        <v>56</v>
      </c>
      <c r="E293" s="39" t="s">
        <v>544</v>
      </c>
    </row>
    <row r="294" spans="1:5" ht="12.75">
      <c r="A294" s="35" t="s">
        <v>57</v>
      </c>
      <c r="E294" s="40" t="s">
        <v>545</v>
      </c>
    </row>
    <row r="295" spans="1:5" ht="12.75">
      <c r="A295" t="s">
        <v>59</v>
      </c>
      <c r="E295" s="39" t="s">
        <v>60</v>
      </c>
    </row>
    <row r="296" spans="1:16" ht="12.75">
      <c r="A296" t="s">
        <v>49</v>
      </c>
      <c s="34" t="s">
        <v>546</v>
      </c>
      <c s="34" t="s">
        <v>431</v>
      </c>
      <c s="35" t="s">
        <v>52</v>
      </c>
      <c s="6" t="s">
        <v>432</v>
      </c>
      <c s="36" t="s">
        <v>121</v>
      </c>
      <c s="37">
        <v>143.093</v>
      </c>
      <c s="36">
        <v>0</v>
      </c>
      <c s="36">
        <f>ROUND(G296*H296,6)</f>
      </c>
      <c r="L296" s="38">
        <v>0</v>
      </c>
      <c s="32">
        <f>ROUND(ROUND(L296,2)*ROUND(G296,3),2)</f>
      </c>
      <c s="36" t="s">
        <v>146</v>
      </c>
      <c>
        <f>(M296*21)/100</f>
      </c>
      <c t="s">
        <v>27</v>
      </c>
    </row>
    <row r="297" spans="1:5" ht="12.75">
      <c r="A297" s="35" t="s">
        <v>56</v>
      </c>
      <c r="E297" s="39" t="s">
        <v>52</v>
      </c>
    </row>
    <row r="298" spans="1:5" ht="12.75">
      <c r="A298" s="35" t="s">
        <v>57</v>
      </c>
      <c r="E298" s="40" t="s">
        <v>547</v>
      </c>
    </row>
    <row r="299" spans="1:5" ht="12.75">
      <c r="A299" t="s">
        <v>59</v>
      </c>
      <c r="E299" s="39" t="s">
        <v>60</v>
      </c>
    </row>
    <row r="300" spans="1:13" ht="12.75">
      <c r="A300" t="s">
        <v>46</v>
      </c>
      <c r="C300" s="31" t="s">
        <v>434</v>
      </c>
      <c r="E300" s="33" t="s">
        <v>435</v>
      </c>
      <c r="J300" s="32">
        <f>0</f>
      </c>
      <c s="32">
        <f>0</f>
      </c>
      <c s="32">
        <f>0+L301</f>
      </c>
      <c s="32">
        <f>0+M301</f>
      </c>
    </row>
    <row r="301" spans="1:16" ht="25.5">
      <c r="A301" t="s">
        <v>49</v>
      </c>
      <c s="34" t="s">
        <v>548</v>
      </c>
      <c s="34" t="s">
        <v>437</v>
      </c>
      <c s="35" t="s">
        <v>52</v>
      </c>
      <c s="6" t="s">
        <v>438</v>
      </c>
      <c s="36" t="s">
        <v>72</v>
      </c>
      <c s="37">
        <v>353.4</v>
      </c>
      <c s="36">
        <v>0</v>
      </c>
      <c s="36">
        <f>ROUND(G301*H301,6)</f>
      </c>
      <c r="L301" s="38">
        <v>0</v>
      </c>
      <c s="32">
        <f>ROUND(ROUND(L301,2)*ROUND(G301,3),2)</f>
      </c>
      <c s="36" t="s">
        <v>146</v>
      </c>
      <c>
        <f>(M301*21)/100</f>
      </c>
      <c t="s">
        <v>27</v>
      </c>
    </row>
    <row r="302" spans="1:5" ht="38.25">
      <c r="A302" s="35" t="s">
        <v>56</v>
      </c>
      <c r="E302" s="39" t="s">
        <v>439</v>
      </c>
    </row>
    <row r="303" spans="1:5" ht="12.75">
      <c r="A303" s="35" t="s">
        <v>57</v>
      </c>
      <c r="E303" s="40" t="s">
        <v>440</v>
      </c>
    </row>
    <row r="304" spans="1:5" ht="25.5">
      <c r="A304" t="s">
        <v>59</v>
      </c>
      <c r="E304" s="39" t="s">
        <v>549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v>
      </c>
      <c s="41">
        <f>Rekapitulace!C12</f>
      </c>
      <c s="20" t="s">
        <v>0</v>
      </c>
      <c t="s">
        <v>23</v>
      </c>
      <c t="s">
        <v>27</v>
      </c>
    </row>
    <row r="4" spans="1:16" ht="32" customHeight="1">
      <c r="A4" s="24" t="s">
        <v>20</v>
      </c>
      <c s="25" t="s">
        <v>28</v>
      </c>
      <c s="27" t="s">
        <v>136</v>
      </c>
      <c r="E4" s="26" t="s">
        <v>137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COUNTIFS(L8:L369,"=0",A8:A369,"P")+COUNTIFS(L8:L369,"",A8:A369,"P")+SUM(Q8:Q369)</f>
      </c>
    </row>
    <row r="8" spans="1:13" ht="12.75">
      <c r="A8" t="s">
        <v>44</v>
      </c>
      <c r="C8" s="28" t="s">
        <v>552</v>
      </c>
      <c r="E8" s="30" t="s">
        <v>551</v>
      </c>
      <c r="J8" s="29">
        <f>0+J9+J114+J187+J368</f>
      </c>
      <c s="29">
        <f>0+K9+K114+K187+K368</f>
      </c>
      <c s="29">
        <f>0+L9+L114+L187+L368</f>
      </c>
      <c s="29">
        <f>0+M9+M114+M187+M368</f>
      </c>
    </row>
    <row r="9" spans="1:13" ht="12.75">
      <c r="A9" t="s">
        <v>46</v>
      </c>
      <c r="C9" s="31" t="s">
        <v>141</v>
      </c>
      <c r="E9" s="33" t="s">
        <v>142</v>
      </c>
      <c r="J9" s="32">
        <f>0</f>
      </c>
      <c s="32">
        <f>0</f>
      </c>
      <c s="32">
        <f>0+L10+L14+L18+L22+L26+L30+L34+L38+L42+L46+L50+L54+L58+L62+L66+L70+L74+L78+L82+L86+L90+L94+L98+L102+L106+L110</f>
      </c>
      <c s="32">
        <f>0+M10+M14+M18+M22+M26+M30+M34+M38+M42+M46+M50+M54+M58+M62+M66+M70+M74+M78+M82+M86+M90+M94+M98+M102+M106+M110</f>
      </c>
    </row>
    <row r="10" spans="1:16" ht="12.75">
      <c r="A10" t="s">
        <v>49</v>
      </c>
      <c s="34" t="s">
        <v>50</v>
      </c>
      <c s="34" t="s">
        <v>143</v>
      </c>
      <c s="35" t="s">
        <v>52</v>
      </c>
      <c s="6" t="s">
        <v>144</v>
      </c>
      <c s="36" t="s">
        <v>145</v>
      </c>
      <c s="37">
        <v>27</v>
      </c>
      <c s="36">
        <v>0</v>
      </c>
      <c s="36">
        <f>ROUND(G10*H10,6)</f>
      </c>
      <c r="L10" s="38">
        <v>0</v>
      </c>
      <c s="32">
        <f>ROUND(ROUND(L10,2)*ROUND(G10,3),2)</f>
      </c>
      <c s="36" t="s">
        <v>146</v>
      </c>
      <c>
        <f>(M10*21)/100</f>
      </c>
      <c t="s">
        <v>27</v>
      </c>
    </row>
    <row r="11" spans="1:5" ht="12.75">
      <c r="A11" s="35" t="s">
        <v>56</v>
      </c>
      <c r="E11" s="39" t="s">
        <v>52</v>
      </c>
    </row>
    <row r="12" spans="1:5" ht="12.75">
      <c r="A12" s="35" t="s">
        <v>57</v>
      </c>
      <c r="E12" s="40" t="s">
        <v>553</v>
      </c>
    </row>
    <row r="13" spans="1:5" ht="25.5">
      <c r="A13" t="s">
        <v>59</v>
      </c>
      <c r="E13" s="39" t="s">
        <v>554</v>
      </c>
    </row>
    <row r="14" spans="1:16" ht="12.75">
      <c r="A14" t="s">
        <v>49</v>
      </c>
      <c s="34" t="s">
        <v>27</v>
      </c>
      <c s="34" t="s">
        <v>149</v>
      </c>
      <c s="35" t="s">
        <v>52</v>
      </c>
      <c s="6" t="s">
        <v>150</v>
      </c>
      <c s="36" t="s">
        <v>151</v>
      </c>
      <c s="37">
        <v>1.785</v>
      </c>
      <c s="36">
        <v>0.0088</v>
      </c>
      <c s="36">
        <f>ROUND(G14*H14,6)</f>
      </c>
      <c r="L14" s="38">
        <v>0</v>
      </c>
      <c s="32">
        <f>ROUND(ROUND(L14,2)*ROUND(G14,3),2)</f>
      </c>
      <c s="36" t="s">
        <v>146</v>
      </c>
      <c>
        <f>(M14*21)/100</f>
      </c>
      <c t="s">
        <v>27</v>
      </c>
    </row>
    <row r="15" spans="1:5" ht="12.75">
      <c r="A15" s="35" t="s">
        <v>56</v>
      </c>
      <c r="E15" s="39" t="s">
        <v>52</v>
      </c>
    </row>
    <row r="16" spans="1:5" ht="89.25">
      <c r="A16" s="35" t="s">
        <v>57</v>
      </c>
      <c r="E16" s="40" t="s">
        <v>555</v>
      </c>
    </row>
    <row r="17" spans="1:5" ht="12.75">
      <c r="A17" t="s">
        <v>59</v>
      </c>
      <c r="E17" s="39" t="s">
        <v>60</v>
      </c>
    </row>
    <row r="18" spans="1:16" ht="25.5">
      <c r="A18" t="s">
        <v>49</v>
      </c>
      <c s="34" t="s">
        <v>26</v>
      </c>
      <c s="34" t="s">
        <v>153</v>
      </c>
      <c s="35" t="s">
        <v>52</v>
      </c>
      <c s="6" t="s">
        <v>154</v>
      </c>
      <c s="36" t="s">
        <v>72</v>
      </c>
      <c s="37">
        <v>2380</v>
      </c>
      <c s="36">
        <v>0.00014</v>
      </c>
      <c s="36">
        <f>ROUND(G18*H18,6)</f>
      </c>
      <c r="L18" s="38">
        <v>0</v>
      </c>
      <c s="32">
        <f>ROUND(ROUND(L18,2)*ROUND(G18,3),2)</f>
      </c>
      <c s="36" t="s">
        <v>146</v>
      </c>
      <c>
        <f>(M18*21)/100</f>
      </c>
      <c t="s">
        <v>27</v>
      </c>
    </row>
    <row r="19" spans="1:5" ht="12.75">
      <c r="A19" s="35" t="s">
        <v>56</v>
      </c>
      <c r="E19" s="39" t="s">
        <v>52</v>
      </c>
    </row>
    <row r="20" spans="1:5" ht="12.75">
      <c r="A20" s="35" t="s">
        <v>57</v>
      </c>
      <c r="E20" s="40" t="s">
        <v>556</v>
      </c>
    </row>
    <row r="21" spans="1:5" ht="25.5">
      <c r="A21" t="s">
        <v>59</v>
      </c>
      <c r="E21" s="39" t="s">
        <v>557</v>
      </c>
    </row>
    <row r="22" spans="1:16" ht="12.75">
      <c r="A22" t="s">
        <v>49</v>
      </c>
      <c s="34" t="s">
        <v>66</v>
      </c>
      <c s="34" t="s">
        <v>157</v>
      </c>
      <c s="35" t="s">
        <v>52</v>
      </c>
      <c s="6" t="s">
        <v>158</v>
      </c>
      <c s="36" t="s">
        <v>72</v>
      </c>
      <c s="37">
        <v>2380</v>
      </c>
      <c s="36">
        <v>0.0005</v>
      </c>
      <c s="36">
        <f>ROUND(G22*H22,6)</f>
      </c>
      <c r="L22" s="38">
        <v>0</v>
      </c>
      <c s="32">
        <f>ROUND(ROUND(L22,2)*ROUND(G22,3),2)</f>
      </c>
      <c s="36" t="s">
        <v>146</v>
      </c>
      <c>
        <f>(M22*21)/100</f>
      </c>
      <c t="s">
        <v>27</v>
      </c>
    </row>
    <row r="23" spans="1:5" ht="12.75">
      <c r="A23" s="35" t="s">
        <v>56</v>
      </c>
      <c r="E23" s="39" t="s">
        <v>52</v>
      </c>
    </row>
    <row r="24" spans="1:5" ht="12.75">
      <c r="A24" s="35" t="s">
        <v>57</v>
      </c>
      <c r="E24" s="40" t="s">
        <v>159</v>
      </c>
    </row>
    <row r="25" spans="1:5" ht="12.75">
      <c r="A25" t="s">
        <v>59</v>
      </c>
      <c r="E25" s="39" t="s">
        <v>60</v>
      </c>
    </row>
    <row r="26" spans="1:16" ht="25.5">
      <c r="A26" t="s">
        <v>49</v>
      </c>
      <c s="34" t="s">
        <v>69</v>
      </c>
      <c s="34" t="s">
        <v>160</v>
      </c>
      <c s="35" t="s">
        <v>52</v>
      </c>
      <c s="6" t="s">
        <v>161</v>
      </c>
      <c s="36" t="s">
        <v>72</v>
      </c>
      <c s="37">
        <v>2380</v>
      </c>
      <c s="36">
        <v>0</v>
      </c>
      <c s="36">
        <f>ROUND(G26*H26,6)</f>
      </c>
      <c r="L26" s="38">
        <v>0</v>
      </c>
      <c s="32">
        <f>ROUND(ROUND(L26,2)*ROUND(G26,3),2)</f>
      </c>
      <c s="36" t="s">
        <v>146</v>
      </c>
      <c>
        <f>(M26*21)/100</f>
      </c>
      <c t="s">
        <v>27</v>
      </c>
    </row>
    <row r="27" spans="1:5" ht="25.5">
      <c r="A27" s="35" t="s">
        <v>56</v>
      </c>
      <c r="E27" s="39" t="s">
        <v>161</v>
      </c>
    </row>
    <row r="28" spans="1:5" ht="12.75">
      <c r="A28" s="35" t="s">
        <v>57</v>
      </c>
      <c r="E28" s="40" t="s">
        <v>159</v>
      </c>
    </row>
    <row r="29" spans="1:5" ht="12.75">
      <c r="A29" t="s">
        <v>59</v>
      </c>
      <c r="E29" s="39" t="s">
        <v>60</v>
      </c>
    </row>
    <row r="30" spans="1:16" ht="25.5">
      <c r="A30" t="s">
        <v>49</v>
      </c>
      <c s="34" t="s">
        <v>76</v>
      </c>
      <c s="34" t="s">
        <v>162</v>
      </c>
      <c s="35" t="s">
        <v>52</v>
      </c>
      <c s="6" t="s">
        <v>163</v>
      </c>
      <c s="36" t="s">
        <v>72</v>
      </c>
      <c s="37">
        <v>6115</v>
      </c>
      <c s="36">
        <v>0</v>
      </c>
      <c s="36">
        <f>ROUND(G30*H30,6)</f>
      </c>
      <c r="L30" s="38">
        <v>0</v>
      </c>
      <c s="32">
        <f>ROUND(ROUND(L30,2)*ROUND(G30,3),2)</f>
      </c>
      <c s="36" t="s">
        <v>146</v>
      </c>
      <c>
        <f>(M30*21)/100</f>
      </c>
      <c t="s">
        <v>27</v>
      </c>
    </row>
    <row r="31" spans="1:5" ht="38.25">
      <c r="A31" s="35" t="s">
        <v>56</v>
      </c>
      <c r="E31" s="39" t="s">
        <v>164</v>
      </c>
    </row>
    <row r="32" spans="1:5" ht="38.25">
      <c r="A32" s="35" t="s">
        <v>57</v>
      </c>
      <c r="E32" s="40" t="s">
        <v>558</v>
      </c>
    </row>
    <row r="33" spans="1:5" ht="12.75">
      <c r="A33" t="s">
        <v>59</v>
      </c>
      <c r="E33" s="39" t="s">
        <v>60</v>
      </c>
    </row>
    <row r="34" spans="1:16" ht="25.5">
      <c r="A34" t="s">
        <v>49</v>
      </c>
      <c s="34" t="s">
        <v>80</v>
      </c>
      <c s="34" t="s">
        <v>166</v>
      </c>
      <c s="35" t="s">
        <v>52</v>
      </c>
      <c s="6" t="s">
        <v>167</v>
      </c>
      <c s="36" t="s">
        <v>72</v>
      </c>
      <c s="37">
        <v>6115</v>
      </c>
      <c s="36">
        <v>0</v>
      </c>
      <c s="36">
        <f>ROUND(G34*H34,6)</f>
      </c>
      <c r="L34" s="38">
        <v>0</v>
      </c>
      <c s="32">
        <f>ROUND(ROUND(L34,2)*ROUND(G34,3),2)</f>
      </c>
      <c s="36" t="s">
        <v>146</v>
      </c>
      <c>
        <f>(M34*21)/100</f>
      </c>
      <c t="s">
        <v>27</v>
      </c>
    </row>
    <row r="35" spans="1:5" ht="12.75">
      <c r="A35" s="35" t="s">
        <v>56</v>
      </c>
      <c r="E35" s="39" t="s">
        <v>52</v>
      </c>
    </row>
    <row r="36" spans="1:5" ht="12.75">
      <c r="A36" s="35" t="s">
        <v>57</v>
      </c>
      <c r="E36" s="40" t="s">
        <v>159</v>
      </c>
    </row>
    <row r="37" spans="1:5" ht="25.5">
      <c r="A37" t="s">
        <v>59</v>
      </c>
      <c r="E37" s="39" t="s">
        <v>559</v>
      </c>
    </row>
    <row r="38" spans="1:16" ht="25.5">
      <c r="A38" t="s">
        <v>49</v>
      </c>
      <c s="34" t="s">
        <v>84</v>
      </c>
      <c s="34" t="s">
        <v>172</v>
      </c>
      <c s="35" t="s">
        <v>52</v>
      </c>
      <c s="6" t="s">
        <v>173</v>
      </c>
      <c s="36" t="s">
        <v>54</v>
      </c>
      <c s="37">
        <v>36</v>
      </c>
      <c s="36">
        <v>0</v>
      </c>
      <c s="36">
        <f>ROUND(G38*H38,6)</f>
      </c>
      <c r="L38" s="38">
        <v>0</v>
      </c>
      <c s="32">
        <f>ROUND(ROUND(L38,2)*ROUND(G38,3),2)</f>
      </c>
      <c s="36" t="s">
        <v>146</v>
      </c>
      <c>
        <f>(M38*21)/100</f>
      </c>
      <c t="s">
        <v>27</v>
      </c>
    </row>
    <row r="39" spans="1:5" ht="12.75">
      <c r="A39" s="35" t="s">
        <v>56</v>
      </c>
      <c r="E39" s="39" t="s">
        <v>52</v>
      </c>
    </row>
    <row r="40" spans="1:5" ht="12.75">
      <c r="A40" s="35" t="s">
        <v>57</v>
      </c>
      <c r="E40" s="40" t="s">
        <v>171</v>
      </c>
    </row>
    <row r="41" spans="1:5" ht="12.75">
      <c r="A41" t="s">
        <v>59</v>
      </c>
      <c r="E41" s="39" t="s">
        <v>60</v>
      </c>
    </row>
    <row r="42" spans="1:16" ht="25.5">
      <c r="A42" t="s">
        <v>49</v>
      </c>
      <c s="34" t="s">
        <v>88</v>
      </c>
      <c s="34" t="s">
        <v>174</v>
      </c>
      <c s="35" t="s">
        <v>52</v>
      </c>
      <c s="6" t="s">
        <v>175</v>
      </c>
      <c s="36" t="s">
        <v>54</v>
      </c>
      <c s="37">
        <v>51</v>
      </c>
      <c s="36">
        <v>0</v>
      </c>
      <c s="36">
        <f>ROUND(G42*H42,6)</f>
      </c>
      <c r="L42" s="38">
        <v>0</v>
      </c>
      <c s="32">
        <f>ROUND(ROUND(L42,2)*ROUND(G42,3),2)</f>
      </c>
      <c s="36" t="s">
        <v>146</v>
      </c>
      <c>
        <f>(M42*21)/100</f>
      </c>
      <c t="s">
        <v>27</v>
      </c>
    </row>
    <row r="43" spans="1:5" ht="12.75">
      <c r="A43" s="35" t="s">
        <v>56</v>
      </c>
      <c r="E43" s="39" t="s">
        <v>52</v>
      </c>
    </row>
    <row r="44" spans="1:5" ht="12.75">
      <c r="A44" s="35" t="s">
        <v>57</v>
      </c>
      <c r="E44" s="40" t="s">
        <v>171</v>
      </c>
    </row>
    <row r="45" spans="1:5" ht="12.75">
      <c r="A45" t="s">
        <v>59</v>
      </c>
      <c r="E45" s="39" t="s">
        <v>60</v>
      </c>
    </row>
    <row r="46" spans="1:16" ht="25.5">
      <c r="A46" t="s">
        <v>49</v>
      </c>
      <c s="34" t="s">
        <v>92</v>
      </c>
      <c s="34" t="s">
        <v>452</v>
      </c>
      <c s="35" t="s">
        <v>52</v>
      </c>
      <c s="6" t="s">
        <v>453</v>
      </c>
      <c s="36" t="s">
        <v>54</v>
      </c>
      <c s="37">
        <v>24</v>
      </c>
      <c s="36">
        <v>0</v>
      </c>
      <c s="36">
        <f>ROUND(G46*H46,6)</f>
      </c>
      <c r="L46" s="38">
        <v>0</v>
      </c>
      <c s="32">
        <f>ROUND(ROUND(L46,2)*ROUND(G46,3),2)</f>
      </c>
      <c s="36" t="s">
        <v>146</v>
      </c>
      <c>
        <f>(M46*21)/100</f>
      </c>
      <c t="s">
        <v>27</v>
      </c>
    </row>
    <row r="47" spans="1:5" ht="12.75">
      <c r="A47" s="35" t="s">
        <v>56</v>
      </c>
      <c r="E47" s="39" t="s">
        <v>52</v>
      </c>
    </row>
    <row r="48" spans="1:5" ht="12.75">
      <c r="A48" s="35" t="s">
        <v>57</v>
      </c>
      <c r="E48" s="40" t="s">
        <v>171</v>
      </c>
    </row>
    <row r="49" spans="1:5" ht="12.75">
      <c r="A49" t="s">
        <v>59</v>
      </c>
      <c r="E49" s="39" t="s">
        <v>60</v>
      </c>
    </row>
    <row r="50" spans="1:16" ht="25.5">
      <c r="A50" t="s">
        <v>49</v>
      </c>
      <c s="34" t="s">
        <v>96</v>
      </c>
      <c s="34" t="s">
        <v>176</v>
      </c>
      <c s="35" t="s">
        <v>52</v>
      </c>
      <c s="6" t="s">
        <v>177</v>
      </c>
      <c s="36" t="s">
        <v>54</v>
      </c>
      <c s="37">
        <v>15</v>
      </c>
      <c s="36">
        <v>0</v>
      </c>
      <c s="36">
        <f>ROUND(G50*H50,6)</f>
      </c>
      <c r="L50" s="38">
        <v>0</v>
      </c>
      <c s="32">
        <f>ROUND(ROUND(L50,2)*ROUND(G50,3),2)</f>
      </c>
      <c s="36" t="s">
        <v>146</v>
      </c>
      <c>
        <f>(M50*21)/100</f>
      </c>
      <c t="s">
        <v>27</v>
      </c>
    </row>
    <row r="51" spans="1:5" ht="12.75">
      <c r="A51" s="35" t="s">
        <v>56</v>
      </c>
      <c r="E51" s="39" t="s">
        <v>52</v>
      </c>
    </row>
    <row r="52" spans="1:5" ht="12.75">
      <c r="A52" s="35" t="s">
        <v>57</v>
      </c>
      <c r="E52" s="40" t="s">
        <v>171</v>
      </c>
    </row>
    <row r="53" spans="1:5" ht="12.75">
      <c r="A53" t="s">
        <v>59</v>
      </c>
      <c r="E53" s="39" t="s">
        <v>60</v>
      </c>
    </row>
    <row r="54" spans="1:16" ht="25.5">
      <c r="A54" t="s">
        <v>49</v>
      </c>
      <c s="34" t="s">
        <v>100</v>
      </c>
      <c s="34" t="s">
        <v>454</v>
      </c>
      <c s="35" t="s">
        <v>52</v>
      </c>
      <c s="6" t="s">
        <v>455</v>
      </c>
      <c s="36" t="s">
        <v>54</v>
      </c>
      <c s="37">
        <v>6</v>
      </c>
      <c s="36">
        <v>0</v>
      </c>
      <c s="36">
        <f>ROUND(G54*H54,6)</f>
      </c>
      <c r="L54" s="38">
        <v>0</v>
      </c>
      <c s="32">
        <f>ROUND(ROUND(L54,2)*ROUND(G54,3),2)</f>
      </c>
      <c s="36" t="s">
        <v>146</v>
      </c>
      <c>
        <f>(M54*21)/100</f>
      </c>
      <c t="s">
        <v>27</v>
      </c>
    </row>
    <row r="55" spans="1:5" ht="12.75">
      <c r="A55" s="35" t="s">
        <v>56</v>
      </c>
      <c r="E55" s="39" t="s">
        <v>52</v>
      </c>
    </row>
    <row r="56" spans="1:5" ht="12.75">
      <c r="A56" s="35" t="s">
        <v>57</v>
      </c>
      <c r="E56" s="40" t="s">
        <v>171</v>
      </c>
    </row>
    <row r="57" spans="1:5" ht="12.75">
      <c r="A57" t="s">
        <v>59</v>
      </c>
      <c r="E57" s="39" t="s">
        <v>60</v>
      </c>
    </row>
    <row r="58" spans="1:16" ht="25.5">
      <c r="A58" t="s">
        <v>49</v>
      </c>
      <c s="34" t="s">
        <v>104</v>
      </c>
      <c s="34" t="s">
        <v>560</v>
      </c>
      <c s="35" t="s">
        <v>52</v>
      </c>
      <c s="6" t="s">
        <v>561</v>
      </c>
      <c s="36" t="s">
        <v>54</v>
      </c>
      <c s="37">
        <v>7</v>
      </c>
      <c s="36">
        <v>0</v>
      </c>
      <c s="36">
        <f>ROUND(G58*H58,6)</f>
      </c>
      <c r="L58" s="38">
        <v>0</v>
      </c>
      <c s="32">
        <f>ROUND(ROUND(L58,2)*ROUND(G58,3),2)</f>
      </c>
      <c s="36" t="s">
        <v>146</v>
      </c>
      <c>
        <f>(M58*21)/100</f>
      </c>
      <c t="s">
        <v>27</v>
      </c>
    </row>
    <row r="59" spans="1:5" ht="12.75">
      <c r="A59" s="35" t="s">
        <v>56</v>
      </c>
      <c r="E59" s="39" t="s">
        <v>52</v>
      </c>
    </row>
    <row r="60" spans="1:5" ht="12.75">
      <c r="A60" s="35" t="s">
        <v>57</v>
      </c>
      <c r="E60" s="40" t="s">
        <v>171</v>
      </c>
    </row>
    <row r="61" spans="1:5" ht="12.75">
      <c r="A61" t="s">
        <v>59</v>
      </c>
      <c r="E61" s="39" t="s">
        <v>60</v>
      </c>
    </row>
    <row r="62" spans="1:16" ht="25.5">
      <c r="A62" t="s">
        <v>49</v>
      </c>
      <c s="34" t="s">
        <v>111</v>
      </c>
      <c s="34" t="s">
        <v>562</v>
      </c>
      <c s="35" t="s">
        <v>52</v>
      </c>
      <c s="6" t="s">
        <v>563</v>
      </c>
      <c s="36" t="s">
        <v>54</v>
      </c>
      <c s="37">
        <v>1</v>
      </c>
      <c s="36">
        <v>0</v>
      </c>
      <c s="36">
        <f>ROUND(G62*H62,6)</f>
      </c>
      <c r="L62" s="38">
        <v>0</v>
      </c>
      <c s="32">
        <f>ROUND(ROUND(L62,2)*ROUND(G62,3),2)</f>
      </c>
      <c s="36" t="s">
        <v>146</v>
      </c>
      <c>
        <f>(M62*21)/100</f>
      </c>
      <c t="s">
        <v>27</v>
      </c>
    </row>
    <row r="63" spans="1:5" ht="12.75">
      <c r="A63" s="35" t="s">
        <v>56</v>
      </c>
      <c r="E63" s="39" t="s">
        <v>52</v>
      </c>
    </row>
    <row r="64" spans="1:5" ht="12.75">
      <c r="A64" s="35" t="s">
        <v>57</v>
      </c>
      <c r="E64" s="40" t="s">
        <v>171</v>
      </c>
    </row>
    <row r="65" spans="1:5" ht="12.75">
      <c r="A65" t="s">
        <v>59</v>
      </c>
      <c r="E65" s="39" t="s">
        <v>60</v>
      </c>
    </row>
    <row r="66" spans="1:16" ht="25.5">
      <c r="A66" t="s">
        <v>49</v>
      </c>
      <c s="34" t="s">
        <v>115</v>
      </c>
      <c s="34" t="s">
        <v>564</v>
      </c>
      <c s="35" t="s">
        <v>52</v>
      </c>
      <c s="6" t="s">
        <v>565</v>
      </c>
      <c s="36" t="s">
        <v>54</v>
      </c>
      <c s="37">
        <v>1</v>
      </c>
      <c s="36">
        <v>0</v>
      </c>
      <c s="36">
        <f>ROUND(G66*H66,6)</f>
      </c>
      <c r="L66" s="38">
        <v>0</v>
      </c>
      <c s="32">
        <f>ROUND(ROUND(L66,2)*ROUND(G66,3),2)</f>
      </c>
      <c s="36" t="s">
        <v>146</v>
      </c>
      <c>
        <f>(M66*21)/100</f>
      </c>
      <c t="s">
        <v>27</v>
      </c>
    </row>
    <row r="67" spans="1:5" ht="12.75">
      <c r="A67" s="35" t="s">
        <v>56</v>
      </c>
      <c r="E67" s="39" t="s">
        <v>52</v>
      </c>
    </row>
    <row r="68" spans="1:5" ht="12.75">
      <c r="A68" s="35" t="s">
        <v>57</v>
      </c>
      <c r="E68" s="40" t="s">
        <v>171</v>
      </c>
    </row>
    <row r="69" spans="1:5" ht="12.75">
      <c r="A69" t="s">
        <v>59</v>
      </c>
      <c r="E69" s="39" t="s">
        <v>60</v>
      </c>
    </row>
    <row r="70" spans="1:16" ht="25.5">
      <c r="A70" t="s">
        <v>49</v>
      </c>
      <c s="34" t="s">
        <v>118</v>
      </c>
      <c s="34" t="s">
        <v>566</v>
      </c>
      <c s="35" t="s">
        <v>52</v>
      </c>
      <c s="6" t="s">
        <v>567</v>
      </c>
      <c s="36" t="s">
        <v>54</v>
      </c>
      <c s="37">
        <v>1</v>
      </c>
      <c s="36">
        <v>0</v>
      </c>
      <c s="36">
        <f>ROUND(G70*H70,6)</f>
      </c>
      <c r="L70" s="38">
        <v>0</v>
      </c>
      <c s="32">
        <f>ROUND(ROUND(L70,2)*ROUND(G70,3),2)</f>
      </c>
      <c s="36" t="s">
        <v>146</v>
      </c>
      <c>
        <f>(M70*21)/100</f>
      </c>
      <c t="s">
        <v>27</v>
      </c>
    </row>
    <row r="71" spans="1:5" ht="12.75">
      <c r="A71" s="35" t="s">
        <v>56</v>
      </c>
      <c r="E71" s="39" t="s">
        <v>52</v>
      </c>
    </row>
    <row r="72" spans="1:5" ht="12.75">
      <c r="A72" s="35" t="s">
        <v>57</v>
      </c>
      <c r="E72" s="40" t="s">
        <v>171</v>
      </c>
    </row>
    <row r="73" spans="1:5" ht="12.75">
      <c r="A73" t="s">
        <v>59</v>
      </c>
      <c r="E73" s="39" t="s">
        <v>60</v>
      </c>
    </row>
    <row r="74" spans="1:16" ht="25.5">
      <c r="A74" t="s">
        <v>49</v>
      </c>
      <c s="34" t="s">
        <v>124</v>
      </c>
      <c s="34" t="s">
        <v>178</v>
      </c>
      <c s="35" t="s">
        <v>52</v>
      </c>
      <c s="6" t="s">
        <v>179</v>
      </c>
      <c s="36" t="s">
        <v>54</v>
      </c>
      <c s="37">
        <v>36</v>
      </c>
      <c s="36">
        <v>0</v>
      </c>
      <c s="36">
        <f>ROUND(G74*H74,6)</f>
      </c>
      <c r="L74" s="38">
        <v>0</v>
      </c>
      <c s="32">
        <f>ROUND(ROUND(L74,2)*ROUND(G74,3),2)</f>
      </c>
      <c s="36" t="s">
        <v>146</v>
      </c>
      <c>
        <f>(M74*21)/100</f>
      </c>
      <c t="s">
        <v>27</v>
      </c>
    </row>
    <row r="75" spans="1:5" ht="12.75">
      <c r="A75" s="35" t="s">
        <v>56</v>
      </c>
      <c r="E75" s="39" t="s">
        <v>52</v>
      </c>
    </row>
    <row r="76" spans="1:5" ht="12.75">
      <c r="A76" s="35" t="s">
        <v>57</v>
      </c>
      <c r="E76" s="40" t="s">
        <v>568</v>
      </c>
    </row>
    <row r="77" spans="1:5" ht="25.5">
      <c r="A77" t="s">
        <v>59</v>
      </c>
      <c r="E77" s="39" t="s">
        <v>559</v>
      </c>
    </row>
    <row r="78" spans="1:16" ht="25.5">
      <c r="A78" t="s">
        <v>49</v>
      </c>
      <c s="34" t="s">
        <v>129</v>
      </c>
      <c s="34" t="s">
        <v>181</v>
      </c>
      <c s="35" t="s">
        <v>52</v>
      </c>
      <c s="6" t="s">
        <v>182</v>
      </c>
      <c s="36" t="s">
        <v>54</v>
      </c>
      <c s="37">
        <v>75</v>
      </c>
      <c s="36">
        <v>0</v>
      </c>
      <c s="36">
        <f>ROUND(G78*H78,6)</f>
      </c>
      <c r="L78" s="38">
        <v>0</v>
      </c>
      <c s="32">
        <f>ROUND(ROUND(L78,2)*ROUND(G78,3),2)</f>
      </c>
      <c s="36" t="s">
        <v>146</v>
      </c>
      <c>
        <f>(M78*21)/100</f>
      </c>
      <c t="s">
        <v>27</v>
      </c>
    </row>
    <row r="79" spans="1:5" ht="12.75">
      <c r="A79" s="35" t="s">
        <v>56</v>
      </c>
      <c r="E79" s="39" t="s">
        <v>52</v>
      </c>
    </row>
    <row r="80" spans="1:5" ht="12.75">
      <c r="A80" s="35" t="s">
        <v>57</v>
      </c>
      <c r="E80" s="40" t="s">
        <v>569</v>
      </c>
    </row>
    <row r="81" spans="1:5" ht="25.5">
      <c r="A81" t="s">
        <v>59</v>
      </c>
      <c r="E81" s="39" t="s">
        <v>559</v>
      </c>
    </row>
    <row r="82" spans="1:16" ht="25.5">
      <c r="A82" t="s">
        <v>49</v>
      </c>
      <c s="34" t="s">
        <v>206</v>
      </c>
      <c s="34" t="s">
        <v>184</v>
      </c>
      <c s="35" t="s">
        <v>52</v>
      </c>
      <c s="6" t="s">
        <v>185</v>
      </c>
      <c s="36" t="s">
        <v>54</v>
      </c>
      <c s="37">
        <v>21</v>
      </c>
      <c s="36">
        <v>0</v>
      </c>
      <c s="36">
        <f>ROUND(G82*H82,6)</f>
      </c>
      <c r="L82" s="38">
        <v>0</v>
      </c>
      <c s="32">
        <f>ROUND(ROUND(L82,2)*ROUND(G82,3),2)</f>
      </c>
      <c s="36" t="s">
        <v>146</v>
      </c>
      <c>
        <f>(M82*21)/100</f>
      </c>
      <c t="s">
        <v>27</v>
      </c>
    </row>
    <row r="83" spans="1:5" ht="12.75">
      <c r="A83" s="35" t="s">
        <v>56</v>
      </c>
      <c r="E83" s="39" t="s">
        <v>52</v>
      </c>
    </row>
    <row r="84" spans="1:5" ht="12.75">
      <c r="A84" s="35" t="s">
        <v>57</v>
      </c>
      <c r="E84" s="40" t="s">
        <v>570</v>
      </c>
    </row>
    <row r="85" spans="1:5" ht="25.5">
      <c r="A85" t="s">
        <v>59</v>
      </c>
      <c r="E85" s="39" t="s">
        <v>559</v>
      </c>
    </row>
    <row r="86" spans="1:16" ht="25.5">
      <c r="A86" t="s">
        <v>49</v>
      </c>
      <c s="34" t="s">
        <v>211</v>
      </c>
      <c s="34" t="s">
        <v>571</v>
      </c>
      <c s="35" t="s">
        <v>52</v>
      </c>
      <c s="6" t="s">
        <v>572</v>
      </c>
      <c s="36" t="s">
        <v>54</v>
      </c>
      <c s="37">
        <v>10</v>
      </c>
      <c s="36">
        <v>0</v>
      </c>
      <c s="36">
        <f>ROUND(G86*H86,6)</f>
      </c>
      <c r="L86" s="38">
        <v>0</v>
      </c>
      <c s="32">
        <f>ROUND(ROUND(L86,2)*ROUND(G86,3),2)</f>
      </c>
      <c s="36" t="s">
        <v>279</v>
      </c>
      <c>
        <f>(M86*21)/100</f>
      </c>
      <c t="s">
        <v>27</v>
      </c>
    </row>
    <row r="87" spans="1:5" ht="12.75">
      <c r="A87" s="35" t="s">
        <v>56</v>
      </c>
      <c r="E87" s="39" t="s">
        <v>52</v>
      </c>
    </row>
    <row r="88" spans="1:5" ht="12.75">
      <c r="A88" s="35" t="s">
        <v>57</v>
      </c>
      <c r="E88" s="40" t="s">
        <v>573</v>
      </c>
    </row>
    <row r="89" spans="1:5" ht="25.5">
      <c r="A89" t="s">
        <v>59</v>
      </c>
      <c r="E89" s="39" t="s">
        <v>559</v>
      </c>
    </row>
    <row r="90" spans="1:16" ht="25.5">
      <c r="A90" t="s">
        <v>49</v>
      </c>
      <c s="34" t="s">
        <v>216</v>
      </c>
      <c s="34" t="s">
        <v>574</v>
      </c>
      <c s="35" t="s">
        <v>52</v>
      </c>
      <c s="6" t="s">
        <v>575</v>
      </c>
      <c s="36" t="s">
        <v>54</v>
      </c>
      <c s="37">
        <v>10</v>
      </c>
      <c s="36">
        <v>0</v>
      </c>
      <c s="36">
        <f>ROUND(G90*H90,6)</f>
      </c>
      <c r="L90" s="38">
        <v>0</v>
      </c>
      <c s="32">
        <f>ROUND(ROUND(L90,2)*ROUND(G90,3),2)</f>
      </c>
      <c s="36" t="s">
        <v>146</v>
      </c>
      <c>
        <f>(M90*21)/100</f>
      </c>
      <c t="s">
        <v>27</v>
      </c>
    </row>
    <row r="91" spans="1:5" ht="12.75">
      <c r="A91" s="35" t="s">
        <v>56</v>
      </c>
      <c r="E91" s="39" t="s">
        <v>52</v>
      </c>
    </row>
    <row r="92" spans="1:5" ht="12.75">
      <c r="A92" s="35" t="s">
        <v>57</v>
      </c>
      <c r="E92" s="40" t="s">
        <v>576</v>
      </c>
    </row>
    <row r="93" spans="1:5" ht="25.5">
      <c r="A93" t="s">
        <v>59</v>
      </c>
      <c r="E93" s="39" t="s">
        <v>577</v>
      </c>
    </row>
    <row r="94" spans="1:16" ht="25.5">
      <c r="A94" t="s">
        <v>49</v>
      </c>
      <c s="34" t="s">
        <v>220</v>
      </c>
      <c s="34" t="s">
        <v>578</v>
      </c>
      <c s="35" t="s">
        <v>52</v>
      </c>
      <c s="6" t="s">
        <v>579</v>
      </c>
      <c s="36" t="s">
        <v>54</v>
      </c>
      <c s="37">
        <v>60</v>
      </c>
      <c s="36">
        <v>0</v>
      </c>
      <c s="36">
        <f>ROUND(G94*H94,6)</f>
      </c>
      <c r="L94" s="38">
        <v>0</v>
      </c>
      <c s="32">
        <f>ROUND(ROUND(L94,2)*ROUND(G94,3),2)</f>
      </c>
      <c s="36" t="s">
        <v>146</v>
      </c>
      <c>
        <f>(M94*21)/100</f>
      </c>
      <c t="s">
        <v>27</v>
      </c>
    </row>
    <row r="95" spans="1:5" ht="38.25">
      <c r="A95" s="35" t="s">
        <v>56</v>
      </c>
      <c r="E95" s="39" t="s">
        <v>580</v>
      </c>
    </row>
    <row r="96" spans="1:5" ht="12.75">
      <c r="A96" s="35" t="s">
        <v>57</v>
      </c>
      <c r="E96" s="40" t="s">
        <v>581</v>
      </c>
    </row>
    <row r="97" spans="1:5" ht="25.5">
      <c r="A97" t="s">
        <v>59</v>
      </c>
      <c r="E97" s="39" t="s">
        <v>577</v>
      </c>
    </row>
    <row r="98" spans="1:16" ht="25.5">
      <c r="A98" t="s">
        <v>49</v>
      </c>
      <c s="34" t="s">
        <v>225</v>
      </c>
      <c s="34" t="s">
        <v>582</v>
      </c>
      <c s="35" t="s">
        <v>52</v>
      </c>
      <c s="6" t="s">
        <v>583</v>
      </c>
      <c s="36" t="s">
        <v>54</v>
      </c>
      <c s="37">
        <v>7</v>
      </c>
      <c s="36">
        <v>0</v>
      </c>
      <c s="36">
        <f>ROUND(G98*H98,6)</f>
      </c>
      <c r="L98" s="38">
        <v>0</v>
      </c>
      <c s="32">
        <f>ROUND(ROUND(L98,2)*ROUND(G98,3),2)</f>
      </c>
      <c s="36" t="s">
        <v>146</v>
      </c>
      <c>
        <f>(M98*21)/100</f>
      </c>
      <c t="s">
        <v>27</v>
      </c>
    </row>
    <row r="99" spans="1:5" ht="12.75">
      <c r="A99" s="35" t="s">
        <v>56</v>
      </c>
      <c r="E99" s="39" t="s">
        <v>52</v>
      </c>
    </row>
    <row r="100" spans="1:5" ht="12.75">
      <c r="A100" s="35" t="s">
        <v>57</v>
      </c>
      <c r="E100" s="40" t="s">
        <v>576</v>
      </c>
    </row>
    <row r="101" spans="1:5" ht="25.5">
      <c r="A101" t="s">
        <v>59</v>
      </c>
      <c r="E101" s="39" t="s">
        <v>577</v>
      </c>
    </row>
    <row r="102" spans="1:16" ht="25.5">
      <c r="A102" t="s">
        <v>49</v>
      </c>
      <c s="34" t="s">
        <v>229</v>
      </c>
      <c s="34" t="s">
        <v>584</v>
      </c>
      <c s="35" t="s">
        <v>52</v>
      </c>
      <c s="6" t="s">
        <v>579</v>
      </c>
      <c s="36" t="s">
        <v>54</v>
      </c>
      <c s="37">
        <v>42</v>
      </c>
      <c s="36">
        <v>0</v>
      </c>
      <c s="36">
        <f>ROUND(G102*H102,6)</f>
      </c>
      <c r="L102" s="38">
        <v>0</v>
      </c>
      <c s="32">
        <f>ROUND(ROUND(L102,2)*ROUND(G102,3),2)</f>
      </c>
      <c s="36" t="s">
        <v>146</v>
      </c>
      <c>
        <f>(M102*21)/100</f>
      </c>
      <c t="s">
        <v>27</v>
      </c>
    </row>
    <row r="103" spans="1:5" ht="38.25">
      <c r="A103" s="35" t="s">
        <v>56</v>
      </c>
      <c r="E103" s="39" t="s">
        <v>585</v>
      </c>
    </row>
    <row r="104" spans="1:5" ht="12.75">
      <c r="A104" s="35" t="s">
        <v>57</v>
      </c>
      <c r="E104" s="40" t="s">
        <v>586</v>
      </c>
    </row>
    <row r="105" spans="1:5" ht="25.5">
      <c r="A105" t="s">
        <v>59</v>
      </c>
      <c r="E105" s="39" t="s">
        <v>577</v>
      </c>
    </row>
    <row r="106" spans="1:16" ht="25.5">
      <c r="A106" t="s">
        <v>49</v>
      </c>
      <c s="34" t="s">
        <v>233</v>
      </c>
      <c s="34" t="s">
        <v>587</v>
      </c>
      <c s="35" t="s">
        <v>52</v>
      </c>
      <c s="6" t="s">
        <v>588</v>
      </c>
      <c s="36" t="s">
        <v>54</v>
      </c>
      <c s="37">
        <v>2</v>
      </c>
      <c s="36">
        <v>0</v>
      </c>
      <c s="36">
        <f>ROUND(G106*H106,6)</f>
      </c>
      <c r="L106" s="38">
        <v>0</v>
      </c>
      <c s="32">
        <f>ROUND(ROUND(L106,2)*ROUND(G106,3),2)</f>
      </c>
      <c s="36" t="s">
        <v>146</v>
      </c>
      <c>
        <f>(M106*21)/100</f>
      </c>
      <c t="s">
        <v>27</v>
      </c>
    </row>
    <row r="107" spans="1:5" ht="12.75">
      <c r="A107" s="35" t="s">
        <v>56</v>
      </c>
      <c r="E107" s="39" t="s">
        <v>52</v>
      </c>
    </row>
    <row r="108" spans="1:5" ht="12.75">
      <c r="A108" s="35" t="s">
        <v>57</v>
      </c>
      <c r="E108" s="40" t="s">
        <v>576</v>
      </c>
    </row>
    <row r="109" spans="1:5" ht="25.5">
      <c r="A109" t="s">
        <v>59</v>
      </c>
      <c r="E109" s="39" t="s">
        <v>577</v>
      </c>
    </row>
    <row r="110" spans="1:16" ht="25.5">
      <c r="A110" t="s">
        <v>49</v>
      </c>
      <c s="34" t="s">
        <v>237</v>
      </c>
      <c s="34" t="s">
        <v>589</v>
      </c>
      <c s="35" t="s">
        <v>52</v>
      </c>
      <c s="6" t="s">
        <v>579</v>
      </c>
      <c s="36" t="s">
        <v>54</v>
      </c>
      <c s="37">
        <v>12</v>
      </c>
      <c s="36">
        <v>0</v>
      </c>
      <c s="36">
        <f>ROUND(G110*H110,6)</f>
      </c>
      <c r="L110" s="38">
        <v>0</v>
      </c>
      <c s="32">
        <f>ROUND(ROUND(L110,2)*ROUND(G110,3),2)</f>
      </c>
      <c s="36" t="s">
        <v>146</v>
      </c>
      <c>
        <f>(M110*21)/100</f>
      </c>
      <c t="s">
        <v>27</v>
      </c>
    </row>
    <row r="111" spans="1:5" ht="38.25">
      <c r="A111" s="35" t="s">
        <v>56</v>
      </c>
      <c r="E111" s="39" t="s">
        <v>590</v>
      </c>
    </row>
    <row r="112" spans="1:5" ht="12.75">
      <c r="A112" s="35" t="s">
        <v>57</v>
      </c>
      <c r="E112" s="40" t="s">
        <v>591</v>
      </c>
    </row>
    <row r="113" spans="1:5" ht="25.5">
      <c r="A113" t="s">
        <v>59</v>
      </c>
      <c r="E113" s="39" t="s">
        <v>577</v>
      </c>
    </row>
    <row r="114" spans="1:13" ht="12.75">
      <c r="A114" t="s">
        <v>46</v>
      </c>
      <c r="C114" s="31" t="s">
        <v>200</v>
      </c>
      <c r="E114" s="33" t="s">
        <v>201</v>
      </c>
      <c r="J114" s="32">
        <f>0</f>
      </c>
      <c s="32">
        <f>0</f>
      </c>
      <c s="32">
        <f>0+L115+L119+L123+L127+L131+L135+L139+L143+L147+L151+L155+L159+L163+L167+L171+L175+L179+L183</f>
      </c>
      <c s="32">
        <f>0+M115+M119+M123+M127+M131+M135+M139+M143+M147+M151+M155+M159+M163+M167+M171+M175+M179+M183</f>
      </c>
    </row>
    <row r="115" spans="1:16" ht="25.5">
      <c r="A115" t="s">
        <v>49</v>
      </c>
      <c s="34" t="s">
        <v>241</v>
      </c>
      <c s="34" t="s">
        <v>202</v>
      </c>
      <c s="35" t="s">
        <v>52</v>
      </c>
      <c s="6" t="s">
        <v>203</v>
      </c>
      <c s="36" t="s">
        <v>204</v>
      </c>
      <c s="37">
        <v>227.2</v>
      </c>
      <c s="36">
        <v>0</v>
      </c>
      <c s="36">
        <f>ROUND(G115*H115,6)</f>
      </c>
      <c r="L115" s="38">
        <v>0</v>
      </c>
      <c s="32">
        <f>ROUND(ROUND(L115,2)*ROUND(G115,3),2)</f>
      </c>
      <c s="36" t="s">
        <v>146</v>
      </c>
      <c>
        <f>(M115*21)/100</f>
      </c>
      <c t="s">
        <v>27</v>
      </c>
    </row>
    <row r="116" spans="1:5" ht="12.75">
      <c r="A116" s="35" t="s">
        <v>56</v>
      </c>
      <c r="E116" s="39" t="s">
        <v>52</v>
      </c>
    </row>
    <row r="117" spans="1:5" ht="25.5">
      <c r="A117" s="35" t="s">
        <v>57</v>
      </c>
      <c r="E117" s="40" t="s">
        <v>592</v>
      </c>
    </row>
    <row r="118" spans="1:5" ht="12.75">
      <c r="A118" t="s">
        <v>59</v>
      </c>
      <c r="E118" s="39" t="s">
        <v>60</v>
      </c>
    </row>
    <row r="119" spans="1:16" ht="25.5">
      <c r="A119" t="s">
        <v>49</v>
      </c>
      <c s="34" t="s">
        <v>245</v>
      </c>
      <c s="34" t="s">
        <v>207</v>
      </c>
      <c s="35" t="s">
        <v>52</v>
      </c>
      <c s="6" t="s">
        <v>208</v>
      </c>
      <c s="36" t="s">
        <v>204</v>
      </c>
      <c s="37">
        <v>80.895</v>
      </c>
      <c s="36">
        <v>0</v>
      </c>
      <c s="36">
        <f>ROUND(G119*H119,6)</f>
      </c>
      <c r="L119" s="38">
        <v>0</v>
      </c>
      <c s="32">
        <f>ROUND(ROUND(L119,2)*ROUND(G119,3),2)</f>
      </c>
      <c s="36" t="s">
        <v>146</v>
      </c>
      <c>
        <f>(M119*21)/100</f>
      </c>
      <c t="s">
        <v>27</v>
      </c>
    </row>
    <row r="120" spans="1:5" ht="38.25">
      <c r="A120" s="35" t="s">
        <v>56</v>
      </c>
      <c r="E120" s="39" t="s">
        <v>209</v>
      </c>
    </row>
    <row r="121" spans="1:5" ht="409.5">
      <c r="A121" s="35" t="s">
        <v>57</v>
      </c>
      <c r="E121" s="40" t="s">
        <v>593</v>
      </c>
    </row>
    <row r="122" spans="1:5" ht="12.75">
      <c r="A122" t="s">
        <v>59</v>
      </c>
      <c r="E122" s="39" t="s">
        <v>60</v>
      </c>
    </row>
    <row r="123" spans="1:16" ht="25.5">
      <c r="A123" t="s">
        <v>49</v>
      </c>
      <c s="34" t="s">
        <v>249</v>
      </c>
      <c s="34" t="s">
        <v>212</v>
      </c>
      <c s="35" t="s">
        <v>52</v>
      </c>
      <c s="6" t="s">
        <v>213</v>
      </c>
      <c s="36" t="s">
        <v>204</v>
      </c>
      <c s="37">
        <v>6.25</v>
      </c>
      <c s="36">
        <v>0.00158</v>
      </c>
      <c s="36">
        <f>ROUND(G123*H123,6)</f>
      </c>
      <c r="L123" s="38">
        <v>0</v>
      </c>
      <c s="32">
        <f>ROUND(ROUND(L123,2)*ROUND(G123,3),2)</f>
      </c>
      <c s="36" t="s">
        <v>146</v>
      </c>
      <c>
        <f>(M123*21)/100</f>
      </c>
      <c t="s">
        <v>27</v>
      </c>
    </row>
    <row r="124" spans="1:5" ht="25.5">
      <c r="A124" s="35" t="s">
        <v>56</v>
      </c>
      <c r="E124" s="39" t="s">
        <v>214</v>
      </c>
    </row>
    <row r="125" spans="1:5" ht="12.75">
      <c r="A125" s="35" t="s">
        <v>57</v>
      </c>
      <c r="E125" s="40" t="s">
        <v>594</v>
      </c>
    </row>
    <row r="126" spans="1:5" ht="12.75">
      <c r="A126" t="s">
        <v>59</v>
      </c>
      <c r="E126" s="39" t="s">
        <v>60</v>
      </c>
    </row>
    <row r="127" spans="1:16" ht="25.5">
      <c r="A127" t="s">
        <v>49</v>
      </c>
      <c s="34" t="s">
        <v>253</v>
      </c>
      <c s="34" t="s">
        <v>217</v>
      </c>
      <c s="35" t="s">
        <v>52</v>
      </c>
      <c s="6" t="s">
        <v>218</v>
      </c>
      <c s="36" t="s">
        <v>204</v>
      </c>
      <c s="37">
        <v>1.262</v>
      </c>
      <c s="36">
        <v>0</v>
      </c>
      <c s="36">
        <f>ROUND(G127*H127,6)</f>
      </c>
      <c r="L127" s="38">
        <v>0</v>
      </c>
      <c s="32">
        <f>ROUND(ROUND(L127,2)*ROUND(G127,3),2)</f>
      </c>
      <c s="36" t="s">
        <v>146</v>
      </c>
      <c>
        <f>(M127*21)/100</f>
      </c>
      <c t="s">
        <v>27</v>
      </c>
    </row>
    <row r="128" spans="1:5" ht="12.75">
      <c r="A128" s="35" t="s">
        <v>56</v>
      </c>
      <c r="E128" s="39" t="s">
        <v>52</v>
      </c>
    </row>
    <row r="129" spans="1:5" ht="12.75">
      <c r="A129" s="35" t="s">
        <v>57</v>
      </c>
      <c r="E129" s="40" t="s">
        <v>595</v>
      </c>
    </row>
    <row r="130" spans="1:5" ht="89.25">
      <c r="A130" t="s">
        <v>59</v>
      </c>
      <c r="E130" s="39" t="s">
        <v>596</v>
      </c>
    </row>
    <row r="131" spans="1:16" ht="25.5">
      <c r="A131" t="s">
        <v>49</v>
      </c>
      <c s="34" t="s">
        <v>258</v>
      </c>
      <c s="34" t="s">
        <v>226</v>
      </c>
      <c s="35" t="s">
        <v>52</v>
      </c>
      <c s="6" t="s">
        <v>227</v>
      </c>
      <c s="36" t="s">
        <v>204</v>
      </c>
      <c s="37">
        <v>6.36</v>
      </c>
      <c s="36">
        <v>0</v>
      </c>
      <c s="36">
        <f>ROUND(G131*H131,6)</f>
      </c>
      <c r="L131" s="38">
        <v>0</v>
      </c>
      <c s="32">
        <f>ROUND(ROUND(L131,2)*ROUND(G131,3),2)</f>
      </c>
      <c s="36" t="s">
        <v>146</v>
      </c>
      <c>
        <f>(M131*21)/100</f>
      </c>
      <c t="s">
        <v>27</v>
      </c>
    </row>
    <row r="132" spans="1:5" ht="12.75">
      <c r="A132" s="35" t="s">
        <v>56</v>
      </c>
      <c r="E132" s="39" t="s">
        <v>52</v>
      </c>
    </row>
    <row r="133" spans="1:5" ht="12.75">
      <c r="A133" s="35" t="s">
        <v>57</v>
      </c>
      <c r="E133" s="40" t="s">
        <v>597</v>
      </c>
    </row>
    <row r="134" spans="1:5" ht="12.75">
      <c r="A134" t="s">
        <v>59</v>
      </c>
      <c r="E134" s="39" t="s">
        <v>60</v>
      </c>
    </row>
    <row r="135" spans="1:16" ht="25.5">
      <c r="A135" t="s">
        <v>49</v>
      </c>
      <c s="34" t="s">
        <v>262</v>
      </c>
      <c s="34" t="s">
        <v>230</v>
      </c>
      <c s="35" t="s">
        <v>52</v>
      </c>
      <c s="6" t="s">
        <v>231</v>
      </c>
      <c s="36" t="s">
        <v>204</v>
      </c>
      <c s="37">
        <v>6.36</v>
      </c>
      <c s="36">
        <v>0</v>
      </c>
      <c s="36">
        <f>ROUND(G135*H135,6)</f>
      </c>
      <c r="L135" s="38">
        <v>0</v>
      </c>
      <c s="32">
        <f>ROUND(ROUND(L135,2)*ROUND(G135,3),2)</f>
      </c>
      <c s="36" t="s">
        <v>146</v>
      </c>
      <c>
        <f>(M135*21)/100</f>
      </c>
      <c t="s">
        <v>27</v>
      </c>
    </row>
    <row r="136" spans="1:5" ht="25.5">
      <c r="A136" s="35" t="s">
        <v>56</v>
      </c>
      <c r="E136" s="39" t="s">
        <v>232</v>
      </c>
    </row>
    <row r="137" spans="1:5" ht="12.75">
      <c r="A137" s="35" t="s">
        <v>57</v>
      </c>
      <c r="E137" s="40" t="s">
        <v>52</v>
      </c>
    </row>
    <row r="138" spans="1:5" ht="12.75">
      <c r="A138" t="s">
        <v>59</v>
      </c>
      <c r="E138" s="39" t="s">
        <v>60</v>
      </c>
    </row>
    <row r="139" spans="1:16" ht="25.5">
      <c r="A139" t="s">
        <v>49</v>
      </c>
      <c s="34" t="s">
        <v>266</v>
      </c>
      <c s="34" t="s">
        <v>234</v>
      </c>
      <c s="35" t="s">
        <v>52</v>
      </c>
      <c s="6" t="s">
        <v>235</v>
      </c>
      <c s="36" t="s">
        <v>204</v>
      </c>
      <c s="37">
        <v>0.51</v>
      </c>
      <c s="36">
        <v>0</v>
      </c>
      <c s="36">
        <f>ROUND(G139*H139,6)</f>
      </c>
      <c r="L139" s="38">
        <v>0</v>
      </c>
      <c s="32">
        <f>ROUND(ROUND(L139,2)*ROUND(G139,3),2)</f>
      </c>
      <c s="36" t="s">
        <v>146</v>
      </c>
      <c>
        <f>(M139*21)/100</f>
      </c>
      <c t="s">
        <v>27</v>
      </c>
    </row>
    <row r="140" spans="1:5" ht="12.75">
      <c r="A140" s="35" t="s">
        <v>56</v>
      </c>
      <c r="E140" s="39" t="s">
        <v>52</v>
      </c>
    </row>
    <row r="141" spans="1:5" ht="38.25">
      <c r="A141" s="35" t="s">
        <v>57</v>
      </c>
      <c r="E141" s="40" t="s">
        <v>598</v>
      </c>
    </row>
    <row r="142" spans="1:5" ht="12.75">
      <c r="A142" t="s">
        <v>59</v>
      </c>
      <c r="E142" s="39" t="s">
        <v>60</v>
      </c>
    </row>
    <row r="143" spans="1:16" ht="25.5">
      <c r="A143" t="s">
        <v>49</v>
      </c>
      <c s="34" t="s">
        <v>270</v>
      </c>
      <c s="34" t="s">
        <v>238</v>
      </c>
      <c s="35" t="s">
        <v>52</v>
      </c>
      <c s="6" t="s">
        <v>239</v>
      </c>
      <c s="36" t="s">
        <v>204</v>
      </c>
      <c s="37">
        <v>0.96</v>
      </c>
      <c s="36">
        <v>0</v>
      </c>
      <c s="36">
        <f>ROUND(G143*H143,6)</f>
      </c>
      <c r="L143" s="38">
        <v>0</v>
      </c>
      <c s="32">
        <f>ROUND(ROUND(L143,2)*ROUND(G143,3),2)</f>
      </c>
      <c s="36" t="s">
        <v>146</v>
      </c>
      <c>
        <f>(M143*21)/100</f>
      </c>
      <c t="s">
        <v>27</v>
      </c>
    </row>
    <row r="144" spans="1:5" ht="12.75">
      <c r="A144" s="35" t="s">
        <v>56</v>
      </c>
      <c r="E144" s="39" t="s">
        <v>52</v>
      </c>
    </row>
    <row r="145" spans="1:5" ht="51">
      <c r="A145" s="35" t="s">
        <v>57</v>
      </c>
      <c r="E145" s="40" t="s">
        <v>599</v>
      </c>
    </row>
    <row r="146" spans="1:5" ht="12.75">
      <c r="A146" t="s">
        <v>59</v>
      </c>
      <c r="E146" s="39" t="s">
        <v>60</v>
      </c>
    </row>
    <row r="147" spans="1:16" ht="25.5">
      <c r="A147" t="s">
        <v>49</v>
      </c>
      <c s="34" t="s">
        <v>275</v>
      </c>
      <c s="34" t="s">
        <v>242</v>
      </c>
      <c s="35" t="s">
        <v>52</v>
      </c>
      <c s="6" t="s">
        <v>243</v>
      </c>
      <c s="36" t="s">
        <v>204</v>
      </c>
      <c s="37">
        <v>2.85</v>
      </c>
      <c s="36">
        <v>0</v>
      </c>
      <c s="36">
        <f>ROUND(G147*H147,6)</f>
      </c>
      <c r="L147" s="38">
        <v>0</v>
      </c>
      <c s="32">
        <f>ROUND(ROUND(L147,2)*ROUND(G147,3),2)</f>
      </c>
      <c s="36" t="s">
        <v>146</v>
      </c>
      <c>
        <f>(M147*21)/100</f>
      </c>
      <c t="s">
        <v>27</v>
      </c>
    </row>
    <row r="148" spans="1:5" ht="12.75">
      <c r="A148" s="35" t="s">
        <v>56</v>
      </c>
      <c r="E148" s="39" t="s">
        <v>52</v>
      </c>
    </row>
    <row r="149" spans="1:5" ht="38.25">
      <c r="A149" s="35" t="s">
        <v>57</v>
      </c>
      <c r="E149" s="40" t="s">
        <v>600</v>
      </c>
    </row>
    <row r="150" spans="1:5" ht="12.75">
      <c r="A150" t="s">
        <v>59</v>
      </c>
      <c r="E150" s="39" t="s">
        <v>60</v>
      </c>
    </row>
    <row r="151" spans="1:16" ht="25.5">
      <c r="A151" t="s">
        <v>49</v>
      </c>
      <c s="34" t="s">
        <v>282</v>
      </c>
      <c s="34" t="s">
        <v>467</v>
      </c>
      <c s="35" t="s">
        <v>52</v>
      </c>
      <c s="6" t="s">
        <v>468</v>
      </c>
      <c s="36" t="s">
        <v>54</v>
      </c>
      <c s="37">
        <v>3</v>
      </c>
      <c s="36">
        <v>0</v>
      </c>
      <c s="36">
        <f>ROUND(G151*H151,6)</f>
      </c>
      <c r="L151" s="38">
        <v>0</v>
      </c>
      <c s="32">
        <f>ROUND(ROUND(L151,2)*ROUND(G151,3),2)</f>
      </c>
      <c s="36" t="s">
        <v>146</v>
      </c>
      <c>
        <f>(M151*21)/100</f>
      </c>
      <c t="s">
        <v>27</v>
      </c>
    </row>
    <row r="152" spans="1:5" ht="12.75">
      <c r="A152" s="35" t="s">
        <v>56</v>
      </c>
      <c r="E152" s="39" t="s">
        <v>469</v>
      </c>
    </row>
    <row r="153" spans="1:5" ht="38.25">
      <c r="A153" s="35" t="s">
        <v>57</v>
      </c>
      <c r="E153" s="40" t="s">
        <v>601</v>
      </c>
    </row>
    <row r="154" spans="1:5" ht="12.75">
      <c r="A154" t="s">
        <v>59</v>
      </c>
      <c r="E154" s="39" t="s">
        <v>60</v>
      </c>
    </row>
    <row r="155" spans="1:16" ht="25.5">
      <c r="A155" t="s">
        <v>49</v>
      </c>
      <c s="34" t="s">
        <v>288</v>
      </c>
      <c s="34" t="s">
        <v>602</v>
      </c>
      <c s="35" t="s">
        <v>52</v>
      </c>
      <c s="6" t="s">
        <v>603</v>
      </c>
      <c s="36" t="s">
        <v>54</v>
      </c>
      <c s="37">
        <v>8</v>
      </c>
      <c s="36">
        <v>0</v>
      </c>
      <c s="36">
        <f>ROUND(G155*H155,6)</f>
      </c>
      <c r="L155" s="38">
        <v>0</v>
      </c>
      <c s="32">
        <f>ROUND(ROUND(L155,2)*ROUND(G155,3),2)</f>
      </c>
      <c s="36" t="s">
        <v>146</v>
      </c>
      <c>
        <f>(M155*21)/100</f>
      </c>
      <c t="s">
        <v>27</v>
      </c>
    </row>
    <row r="156" spans="1:5" ht="12.75">
      <c r="A156" s="35" t="s">
        <v>56</v>
      </c>
      <c r="E156" s="39" t="s">
        <v>469</v>
      </c>
    </row>
    <row r="157" spans="1:5" ht="38.25">
      <c r="A157" s="35" t="s">
        <v>57</v>
      </c>
      <c r="E157" s="40" t="s">
        <v>604</v>
      </c>
    </row>
    <row r="158" spans="1:5" ht="12.75">
      <c r="A158" t="s">
        <v>59</v>
      </c>
      <c r="E158" s="39" t="s">
        <v>60</v>
      </c>
    </row>
    <row r="159" spans="1:16" ht="25.5">
      <c r="A159" t="s">
        <v>49</v>
      </c>
      <c s="34" t="s">
        <v>296</v>
      </c>
      <c s="34" t="s">
        <v>605</v>
      </c>
      <c s="35" t="s">
        <v>52</v>
      </c>
      <c s="6" t="s">
        <v>606</v>
      </c>
      <c s="36" t="s">
        <v>54</v>
      </c>
      <c s="37">
        <v>2</v>
      </c>
      <c s="36">
        <v>0</v>
      </c>
      <c s="36">
        <f>ROUND(G159*H159,6)</f>
      </c>
      <c r="L159" s="38">
        <v>0</v>
      </c>
      <c s="32">
        <f>ROUND(ROUND(L159,2)*ROUND(G159,3),2)</f>
      </c>
      <c s="36" t="s">
        <v>146</v>
      </c>
      <c>
        <f>(M159*21)/100</f>
      </c>
      <c t="s">
        <v>27</v>
      </c>
    </row>
    <row r="160" spans="1:5" ht="12.75">
      <c r="A160" s="35" t="s">
        <v>56</v>
      </c>
      <c r="E160" s="39" t="s">
        <v>469</v>
      </c>
    </row>
    <row r="161" spans="1:5" ht="38.25">
      <c r="A161" s="35" t="s">
        <v>57</v>
      </c>
      <c r="E161" s="40" t="s">
        <v>607</v>
      </c>
    </row>
    <row r="162" spans="1:5" ht="12.75">
      <c r="A162" t="s">
        <v>59</v>
      </c>
      <c r="E162" s="39" t="s">
        <v>60</v>
      </c>
    </row>
    <row r="163" spans="1:16" ht="25.5">
      <c r="A163" t="s">
        <v>49</v>
      </c>
      <c s="34" t="s">
        <v>302</v>
      </c>
      <c s="34" t="s">
        <v>263</v>
      </c>
      <c s="35" t="s">
        <v>52</v>
      </c>
      <c s="6" t="s">
        <v>264</v>
      </c>
      <c s="36" t="s">
        <v>204</v>
      </c>
      <c s="37">
        <v>239.142</v>
      </c>
      <c s="36">
        <v>0</v>
      </c>
      <c s="36">
        <f>ROUND(G163*H163,6)</f>
      </c>
      <c r="L163" s="38">
        <v>0</v>
      </c>
      <c s="32">
        <f>ROUND(ROUND(L163,2)*ROUND(G163,3),2)</f>
      </c>
      <c s="36" t="s">
        <v>146</v>
      </c>
      <c>
        <f>(M163*21)/100</f>
      </c>
      <c t="s">
        <v>27</v>
      </c>
    </row>
    <row r="164" spans="1:5" ht="12.75">
      <c r="A164" s="35" t="s">
        <v>56</v>
      </c>
      <c r="E164" s="39" t="s">
        <v>608</v>
      </c>
    </row>
    <row r="165" spans="1:5" ht="63.75">
      <c r="A165" s="35" t="s">
        <v>57</v>
      </c>
      <c r="E165" s="40" t="s">
        <v>609</v>
      </c>
    </row>
    <row r="166" spans="1:5" ht="12.75">
      <c r="A166" t="s">
        <v>59</v>
      </c>
      <c r="E166" s="39" t="s">
        <v>60</v>
      </c>
    </row>
    <row r="167" spans="1:16" ht="25.5">
      <c r="A167" t="s">
        <v>49</v>
      </c>
      <c s="34" t="s">
        <v>307</v>
      </c>
      <c s="34" t="s">
        <v>267</v>
      </c>
      <c s="35" t="s">
        <v>52</v>
      </c>
      <c s="6" t="s">
        <v>268</v>
      </c>
      <c s="36" t="s">
        <v>204</v>
      </c>
      <c s="37">
        <v>87.145</v>
      </c>
      <c s="36">
        <v>0</v>
      </c>
      <c s="36">
        <f>ROUND(G167*H167,6)</f>
      </c>
      <c r="L167" s="38">
        <v>0</v>
      </c>
      <c s="32">
        <f>ROUND(ROUND(L167,2)*ROUND(G167,3),2)</f>
      </c>
      <c s="36" t="s">
        <v>146</v>
      </c>
      <c>
        <f>(M167*21)/100</f>
      </c>
      <c t="s">
        <v>27</v>
      </c>
    </row>
    <row r="168" spans="1:5" ht="12.75">
      <c r="A168" s="35" t="s">
        <v>56</v>
      </c>
      <c r="E168" s="39" t="s">
        <v>610</v>
      </c>
    </row>
    <row r="169" spans="1:5" ht="38.25">
      <c r="A169" s="35" t="s">
        <v>57</v>
      </c>
      <c r="E169" s="40" t="s">
        <v>611</v>
      </c>
    </row>
    <row r="170" spans="1:5" ht="12.75">
      <c r="A170" t="s">
        <v>59</v>
      </c>
      <c r="E170" s="39" t="s">
        <v>60</v>
      </c>
    </row>
    <row r="171" spans="1:16" ht="25.5">
      <c r="A171" t="s">
        <v>49</v>
      </c>
      <c s="34" t="s">
        <v>311</v>
      </c>
      <c s="34" t="s">
        <v>271</v>
      </c>
      <c s="35" t="s">
        <v>52</v>
      </c>
      <c s="6" t="s">
        <v>272</v>
      </c>
      <c s="36" t="s">
        <v>121</v>
      </c>
      <c s="37">
        <v>0.73</v>
      </c>
      <c s="36">
        <v>0</v>
      </c>
      <c s="36">
        <f>ROUND(G171*H171,6)</f>
      </c>
      <c r="L171" s="38">
        <v>0</v>
      </c>
      <c s="32">
        <f>ROUND(ROUND(L171,2)*ROUND(G171,3),2)</f>
      </c>
      <c s="36" t="s">
        <v>146</v>
      </c>
      <c>
        <f>(M171*21)/100</f>
      </c>
      <c t="s">
        <v>27</v>
      </c>
    </row>
    <row r="172" spans="1:5" ht="12.75">
      <c r="A172" s="35" t="s">
        <v>56</v>
      </c>
      <c r="E172" s="39" t="s">
        <v>612</v>
      </c>
    </row>
    <row r="173" spans="1:5" ht="51">
      <c r="A173" s="35" t="s">
        <v>57</v>
      </c>
      <c r="E173" s="40" t="s">
        <v>613</v>
      </c>
    </row>
    <row r="174" spans="1:5" ht="12.75">
      <c r="A174" t="s">
        <v>59</v>
      </c>
      <c r="E174" s="39" t="s">
        <v>60</v>
      </c>
    </row>
    <row r="175" spans="1:16" ht="25.5">
      <c r="A175" t="s">
        <v>49</v>
      </c>
      <c s="34" t="s">
        <v>315</v>
      </c>
      <c s="34" t="s">
        <v>276</v>
      </c>
      <c s="35" t="s">
        <v>277</v>
      </c>
      <c s="6" t="s">
        <v>278</v>
      </c>
      <c s="36" t="s">
        <v>121</v>
      </c>
      <c s="37">
        <v>430.456</v>
      </c>
      <c s="36">
        <v>0</v>
      </c>
      <c s="36">
        <f>ROUND(G175*H175,6)</f>
      </c>
      <c r="L175" s="38">
        <v>0</v>
      </c>
      <c s="32">
        <f>ROUND(ROUND(L175,2)*ROUND(G175,3),2)</f>
      </c>
      <c s="36" t="s">
        <v>279</v>
      </c>
      <c>
        <f>(M175*21)/100</f>
      </c>
      <c t="s">
        <v>27</v>
      </c>
    </row>
    <row r="176" spans="1:5" ht="51">
      <c r="A176" s="35" t="s">
        <v>56</v>
      </c>
      <c r="E176" s="39" t="s">
        <v>614</v>
      </c>
    </row>
    <row r="177" spans="1:5" ht="12.75">
      <c r="A177" s="35" t="s">
        <v>57</v>
      </c>
      <c r="E177" s="40" t="s">
        <v>615</v>
      </c>
    </row>
    <row r="178" spans="1:5" ht="191.25">
      <c r="A178" t="s">
        <v>59</v>
      </c>
      <c r="E178" s="39" t="s">
        <v>616</v>
      </c>
    </row>
    <row r="179" spans="1:16" ht="25.5">
      <c r="A179" t="s">
        <v>49</v>
      </c>
      <c s="34" t="s">
        <v>319</v>
      </c>
      <c s="34" t="s">
        <v>283</v>
      </c>
      <c s="35" t="s">
        <v>284</v>
      </c>
      <c s="6" t="s">
        <v>285</v>
      </c>
      <c s="36" t="s">
        <v>121</v>
      </c>
      <c s="37">
        <v>174.29</v>
      </c>
      <c s="36">
        <v>0</v>
      </c>
      <c s="36">
        <f>ROUND(G179*H179,6)</f>
      </c>
      <c r="L179" s="38">
        <v>0</v>
      </c>
      <c s="32">
        <f>ROUND(ROUND(L179,2)*ROUND(G179,3),2)</f>
      </c>
      <c s="36" t="s">
        <v>279</v>
      </c>
      <c>
        <f>(M179*21)/100</f>
      </c>
      <c t="s">
        <v>27</v>
      </c>
    </row>
    <row r="180" spans="1:5" ht="51">
      <c r="A180" s="35" t="s">
        <v>56</v>
      </c>
      <c r="E180" s="39" t="s">
        <v>617</v>
      </c>
    </row>
    <row r="181" spans="1:5" ht="12.75">
      <c r="A181" s="35" t="s">
        <v>57</v>
      </c>
      <c r="E181" s="40" t="s">
        <v>618</v>
      </c>
    </row>
    <row r="182" spans="1:5" ht="191.25">
      <c r="A182" t="s">
        <v>59</v>
      </c>
      <c r="E182" s="39" t="s">
        <v>616</v>
      </c>
    </row>
    <row r="183" spans="1:16" ht="25.5">
      <c r="A183" t="s">
        <v>49</v>
      </c>
      <c s="34" t="s">
        <v>323</v>
      </c>
      <c s="34" t="s">
        <v>289</v>
      </c>
      <c s="35" t="s">
        <v>290</v>
      </c>
      <c s="6" t="s">
        <v>291</v>
      </c>
      <c s="36" t="s">
        <v>121</v>
      </c>
      <c s="37">
        <v>0.73</v>
      </c>
      <c s="36">
        <v>0</v>
      </c>
      <c s="36">
        <f>ROUND(G183*H183,6)</f>
      </c>
      <c r="L183" s="38">
        <v>0</v>
      </c>
      <c s="32">
        <f>ROUND(ROUND(L183,2)*ROUND(G183,3),2)</f>
      </c>
      <c s="36" t="s">
        <v>279</v>
      </c>
      <c>
        <f>(M183*21)/100</f>
      </c>
      <c t="s">
        <v>27</v>
      </c>
    </row>
    <row r="184" spans="1:5" ht="51">
      <c r="A184" s="35" t="s">
        <v>56</v>
      </c>
      <c r="E184" s="39" t="s">
        <v>619</v>
      </c>
    </row>
    <row r="185" spans="1:5" ht="12.75">
      <c r="A185" s="35" t="s">
        <v>57</v>
      </c>
      <c r="E185" s="40" t="s">
        <v>620</v>
      </c>
    </row>
    <row r="186" spans="1:5" ht="191.25">
      <c r="A186" t="s">
        <v>59</v>
      </c>
      <c r="E186" s="39" t="s">
        <v>616</v>
      </c>
    </row>
    <row r="187" spans="1:13" ht="12.75">
      <c r="A187" t="s">
        <v>46</v>
      </c>
      <c r="C187" s="31" t="s">
        <v>294</v>
      </c>
      <c r="E187" s="33" t="s">
        <v>295</v>
      </c>
      <c r="J187" s="32">
        <f>0</f>
      </c>
      <c s="32">
        <f>0</f>
      </c>
      <c s="32">
        <f>0+L188+L192+L196+L200+L204+L208+L212+L216+L220+L224+L228+L232+L236+L240+L244+L248+L252+L256+L260+L264+L268+L272+L276+L280+L284+L288+L292+L296+L300+L304+L308+L312+L316+L320+L324+L328+L332+L336+L340+L344+L348+L352+L356+L360+L364</f>
      </c>
      <c s="32">
        <f>0+M188+M192+M196+M200+M204+M208+M212+M216+M220+M224+M228+M232+M236+M240+M244+M248+M252+M256+M260+M264+M268+M272+M276+M280+M284+M288+M292+M296+M300+M304+M308+M312+M316+M320+M324+M328+M332+M336+M340+M344+M348+M352+M356+M360+M364</f>
      </c>
    </row>
    <row r="188" spans="1:16" ht="12.75">
      <c r="A188" t="s">
        <v>49</v>
      </c>
      <c s="34" t="s">
        <v>327</v>
      </c>
      <c s="34" t="s">
        <v>341</v>
      </c>
      <c s="35" t="s">
        <v>52</v>
      </c>
      <c s="6" t="s">
        <v>342</v>
      </c>
      <c s="36" t="s">
        <v>72</v>
      </c>
      <c s="37">
        <v>21.2</v>
      </c>
      <c s="36">
        <v>0</v>
      </c>
      <c s="36">
        <f>ROUND(G188*H188,6)</f>
      </c>
      <c r="L188" s="38">
        <v>0</v>
      </c>
      <c s="32">
        <f>ROUND(ROUND(L188,2)*ROUND(G188,3),2)</f>
      </c>
      <c s="36" t="s">
        <v>146</v>
      </c>
      <c>
        <f>(M188*21)/100</f>
      </c>
      <c t="s">
        <v>27</v>
      </c>
    </row>
    <row r="189" spans="1:5" ht="12.75">
      <c r="A189" s="35" t="s">
        <v>56</v>
      </c>
      <c r="E189" s="39" t="s">
        <v>52</v>
      </c>
    </row>
    <row r="190" spans="1:5" ht="12.75">
      <c r="A190" s="35" t="s">
        <v>57</v>
      </c>
      <c r="E190" s="40" t="s">
        <v>621</v>
      </c>
    </row>
    <row r="191" spans="1:5" ht="12.75">
      <c r="A191" t="s">
        <v>59</v>
      </c>
      <c r="E191" s="39" t="s">
        <v>490</v>
      </c>
    </row>
    <row r="192" spans="1:16" ht="25.5">
      <c r="A192" t="s">
        <v>49</v>
      </c>
      <c s="34" t="s">
        <v>332</v>
      </c>
      <c s="34" t="s">
        <v>346</v>
      </c>
      <c s="35" t="s">
        <v>52</v>
      </c>
      <c s="6" t="s">
        <v>347</v>
      </c>
      <c s="36" t="s">
        <v>54</v>
      </c>
      <c s="37">
        <v>9</v>
      </c>
      <c s="36">
        <v>0.00622</v>
      </c>
      <c s="36">
        <f>ROUND(G192*H192,6)</f>
      </c>
      <c r="L192" s="38">
        <v>0</v>
      </c>
      <c s="32">
        <f>ROUND(ROUND(L192,2)*ROUND(G192,3),2)</f>
      </c>
      <c s="36" t="s">
        <v>146</v>
      </c>
      <c>
        <f>(M192*21)/100</f>
      </c>
      <c t="s">
        <v>27</v>
      </c>
    </row>
    <row r="193" spans="1:5" ht="12.75">
      <c r="A193" s="35" t="s">
        <v>56</v>
      </c>
      <c r="E193" s="39" t="s">
        <v>52</v>
      </c>
    </row>
    <row r="194" spans="1:5" ht="102">
      <c r="A194" s="35" t="s">
        <v>57</v>
      </c>
      <c r="E194" s="40" t="s">
        <v>622</v>
      </c>
    </row>
    <row r="195" spans="1:5" ht="12.75">
      <c r="A195" t="s">
        <v>59</v>
      </c>
      <c r="E195" s="39" t="s">
        <v>490</v>
      </c>
    </row>
    <row r="196" spans="1:16" ht="12.75">
      <c r="A196" t="s">
        <v>49</v>
      </c>
      <c s="34" t="s">
        <v>336</v>
      </c>
      <c s="34" t="s">
        <v>350</v>
      </c>
      <c s="35" t="s">
        <v>52</v>
      </c>
      <c s="6" t="s">
        <v>351</v>
      </c>
      <c s="36" t="s">
        <v>107</v>
      </c>
      <c s="37">
        <v>9</v>
      </c>
      <c s="36">
        <v>0.0021</v>
      </c>
      <c s="36">
        <f>ROUND(G196*H196,6)</f>
      </c>
      <c r="L196" s="38">
        <v>0</v>
      </c>
      <c s="32">
        <f>ROUND(ROUND(L196,2)*ROUND(G196,3),2)</f>
      </c>
      <c s="36" t="s">
        <v>146</v>
      </c>
      <c>
        <f>(M196*21)/100</f>
      </c>
      <c t="s">
        <v>27</v>
      </c>
    </row>
    <row r="197" spans="1:5" ht="12.75">
      <c r="A197" s="35" t="s">
        <v>56</v>
      </c>
      <c r="E197" s="39" t="s">
        <v>52</v>
      </c>
    </row>
    <row r="198" spans="1:5" ht="12.75">
      <c r="A198" s="35" t="s">
        <v>57</v>
      </c>
      <c r="E198" s="40" t="s">
        <v>623</v>
      </c>
    </row>
    <row r="199" spans="1:5" ht="12.75">
      <c r="A199" t="s">
        <v>59</v>
      </c>
      <c r="E199" s="39" t="s">
        <v>60</v>
      </c>
    </row>
    <row r="200" spans="1:16" ht="25.5">
      <c r="A200" t="s">
        <v>49</v>
      </c>
      <c s="34" t="s">
        <v>340</v>
      </c>
      <c s="34" t="s">
        <v>355</v>
      </c>
      <c s="35" t="s">
        <v>52</v>
      </c>
      <c s="6" t="s">
        <v>356</v>
      </c>
      <c s="36" t="s">
        <v>72</v>
      </c>
      <c s="37">
        <v>16.2</v>
      </c>
      <c s="36">
        <v>0.00102</v>
      </c>
      <c s="36">
        <f>ROUND(G200*H200,6)</f>
      </c>
      <c r="L200" s="38">
        <v>0</v>
      </c>
      <c s="32">
        <f>ROUND(ROUND(L200,2)*ROUND(G200,3),2)</f>
      </c>
      <c s="36" t="s">
        <v>279</v>
      </c>
      <c>
        <f>(M200*21)/100</f>
      </c>
      <c t="s">
        <v>27</v>
      </c>
    </row>
    <row r="201" spans="1:5" ht="12.75">
      <c r="A201" s="35" t="s">
        <v>56</v>
      </c>
      <c r="E201" s="39" t="s">
        <v>52</v>
      </c>
    </row>
    <row r="202" spans="1:5" ht="25.5">
      <c r="A202" s="35" t="s">
        <v>57</v>
      </c>
      <c r="E202" s="40" t="s">
        <v>624</v>
      </c>
    </row>
    <row r="203" spans="1:5" ht="63.75">
      <c r="A203" t="s">
        <v>59</v>
      </c>
      <c r="E203" s="39" t="s">
        <v>625</v>
      </c>
    </row>
    <row r="204" spans="1:16" ht="25.5">
      <c r="A204" t="s">
        <v>49</v>
      </c>
      <c s="34" t="s">
        <v>345</v>
      </c>
      <c s="34" t="s">
        <v>361</v>
      </c>
      <c s="35" t="s">
        <v>52</v>
      </c>
      <c s="6" t="s">
        <v>362</v>
      </c>
      <c s="36" t="s">
        <v>72</v>
      </c>
      <c s="37">
        <v>21.2</v>
      </c>
      <c s="36">
        <v>0</v>
      </c>
      <c s="36">
        <f>ROUND(G204*H204,6)</f>
      </c>
      <c r="L204" s="38">
        <v>0</v>
      </c>
      <c s="32">
        <f>ROUND(ROUND(L204,2)*ROUND(G204,3),2)</f>
      </c>
      <c s="36" t="s">
        <v>279</v>
      </c>
      <c>
        <f>(M204*21)/100</f>
      </c>
      <c t="s">
        <v>27</v>
      </c>
    </row>
    <row r="205" spans="1:5" ht="12.75">
      <c r="A205" s="35" t="s">
        <v>56</v>
      </c>
      <c r="E205" s="39" t="s">
        <v>52</v>
      </c>
    </row>
    <row r="206" spans="1:5" ht="114.75">
      <c r="A206" s="35" t="s">
        <v>57</v>
      </c>
      <c r="E206" s="40" t="s">
        <v>626</v>
      </c>
    </row>
    <row r="207" spans="1:5" ht="165.75">
      <c r="A207" t="s">
        <v>59</v>
      </c>
      <c r="E207" s="39" t="s">
        <v>627</v>
      </c>
    </row>
    <row r="208" spans="1:16" ht="12.75">
      <c r="A208" t="s">
        <v>49</v>
      </c>
      <c s="34" t="s">
        <v>349</v>
      </c>
      <c s="34" t="s">
        <v>366</v>
      </c>
      <c s="35" t="s">
        <v>52</v>
      </c>
      <c s="6" t="s">
        <v>367</v>
      </c>
      <c s="36" t="s">
        <v>204</v>
      </c>
      <c s="37">
        <v>5.512</v>
      </c>
      <c s="36">
        <v>2.429</v>
      </c>
      <c s="36">
        <f>ROUND(G208*H208,6)</f>
      </c>
      <c r="L208" s="38">
        <v>0</v>
      </c>
      <c s="32">
        <f>ROUND(ROUND(L208,2)*ROUND(G208,3),2)</f>
      </c>
      <c s="36" t="s">
        <v>146</v>
      </c>
      <c>
        <f>(M208*21)/100</f>
      </c>
      <c t="s">
        <v>27</v>
      </c>
    </row>
    <row r="209" spans="1:5" ht="12.75">
      <c r="A209" s="35" t="s">
        <v>56</v>
      </c>
      <c r="E209" s="39" t="s">
        <v>52</v>
      </c>
    </row>
    <row r="210" spans="1:5" ht="12.75">
      <c r="A210" s="35" t="s">
        <v>57</v>
      </c>
      <c r="E210" s="40" t="s">
        <v>628</v>
      </c>
    </row>
    <row r="211" spans="1:5" ht="12.75">
      <c r="A211" t="s">
        <v>59</v>
      </c>
      <c r="E211" s="39" t="s">
        <v>60</v>
      </c>
    </row>
    <row r="212" spans="1:16" ht="25.5">
      <c r="A212" t="s">
        <v>49</v>
      </c>
      <c s="34" t="s">
        <v>354</v>
      </c>
      <c s="34" t="s">
        <v>370</v>
      </c>
      <c s="35" t="s">
        <v>52</v>
      </c>
      <c s="6" t="s">
        <v>371</v>
      </c>
      <c s="36" t="s">
        <v>54</v>
      </c>
      <c s="37">
        <v>64</v>
      </c>
      <c s="36">
        <v>0.00155</v>
      </c>
      <c s="36">
        <f>ROUND(G212*H212,6)</f>
      </c>
      <c r="L212" s="38">
        <v>0</v>
      </c>
      <c s="32">
        <f>ROUND(ROUND(L212,2)*ROUND(G212,3),2)</f>
      </c>
      <c s="36" t="s">
        <v>146</v>
      </c>
      <c>
        <f>(M212*21)/100</f>
      </c>
      <c t="s">
        <v>27</v>
      </c>
    </row>
    <row r="213" spans="1:5" ht="12.75">
      <c r="A213" s="35" t="s">
        <v>56</v>
      </c>
      <c r="E213" s="39" t="s">
        <v>52</v>
      </c>
    </row>
    <row r="214" spans="1:5" ht="12.75">
      <c r="A214" s="35" t="s">
        <v>57</v>
      </c>
      <c r="E214" s="40" t="s">
        <v>629</v>
      </c>
    </row>
    <row r="215" spans="1:5" ht="51">
      <c r="A215" t="s">
        <v>59</v>
      </c>
      <c r="E215" s="39" t="s">
        <v>630</v>
      </c>
    </row>
    <row r="216" spans="1:16" ht="25.5">
      <c r="A216" t="s">
        <v>49</v>
      </c>
      <c s="34" t="s">
        <v>360</v>
      </c>
      <c s="34" t="s">
        <v>375</v>
      </c>
      <c s="35" t="s">
        <v>52</v>
      </c>
      <c s="6" t="s">
        <v>376</v>
      </c>
      <c s="36" t="s">
        <v>72</v>
      </c>
      <c s="37">
        <v>21.2</v>
      </c>
      <c s="36">
        <v>0.01075</v>
      </c>
      <c s="36">
        <f>ROUND(G216*H216,6)</f>
      </c>
      <c r="L216" s="38">
        <v>0</v>
      </c>
      <c s="32">
        <f>ROUND(ROUND(L216,2)*ROUND(G216,3),2)</f>
      </c>
      <c s="36" t="s">
        <v>279</v>
      </c>
      <c>
        <f>(M216*21)/100</f>
      </c>
      <c t="s">
        <v>27</v>
      </c>
    </row>
    <row r="217" spans="1:5" ht="12.75">
      <c r="A217" s="35" t="s">
        <v>56</v>
      </c>
      <c r="E217" s="39" t="s">
        <v>52</v>
      </c>
    </row>
    <row r="218" spans="1:5" ht="12.75">
      <c r="A218" s="35" t="s">
        <v>57</v>
      </c>
      <c r="E218" s="40" t="s">
        <v>621</v>
      </c>
    </row>
    <row r="219" spans="1:5" ht="12.75">
      <c r="A219" t="s">
        <v>59</v>
      </c>
      <c r="E219" s="39" t="s">
        <v>377</v>
      </c>
    </row>
    <row r="220" spans="1:16" ht="25.5">
      <c r="A220" t="s">
        <v>49</v>
      </c>
      <c s="34" t="s">
        <v>365</v>
      </c>
      <c s="34" t="s">
        <v>379</v>
      </c>
      <c s="35" t="s">
        <v>52</v>
      </c>
      <c s="6" t="s">
        <v>380</v>
      </c>
      <c s="36" t="s">
        <v>107</v>
      </c>
      <c s="37">
        <v>240</v>
      </c>
      <c s="36">
        <v>0.0001</v>
      </c>
      <c s="36">
        <f>ROUND(G220*H220,6)</f>
      </c>
      <c r="L220" s="38">
        <v>0</v>
      </c>
      <c s="32">
        <f>ROUND(ROUND(L220,2)*ROUND(G220,3),2)</f>
      </c>
      <c s="36" t="s">
        <v>146</v>
      </c>
      <c>
        <f>(M220*21)/100</f>
      </c>
      <c t="s">
        <v>27</v>
      </c>
    </row>
    <row r="221" spans="1:5" ht="12.75">
      <c r="A221" s="35" t="s">
        <v>56</v>
      </c>
      <c r="E221" s="39" t="s">
        <v>52</v>
      </c>
    </row>
    <row r="222" spans="1:5" ht="12.75">
      <c r="A222" s="35" t="s">
        <v>57</v>
      </c>
      <c r="E222" s="40" t="s">
        <v>631</v>
      </c>
    </row>
    <row r="223" spans="1:5" ht="12.75">
      <c r="A223" t="s">
        <v>59</v>
      </c>
      <c r="E223" s="39" t="s">
        <v>60</v>
      </c>
    </row>
    <row r="224" spans="1:16" ht="25.5">
      <c r="A224" t="s">
        <v>49</v>
      </c>
      <c s="34" t="s">
        <v>369</v>
      </c>
      <c s="34" t="s">
        <v>632</v>
      </c>
      <c s="35" t="s">
        <v>52</v>
      </c>
      <c s="6" t="s">
        <v>633</v>
      </c>
      <c s="36" t="s">
        <v>54</v>
      </c>
      <c s="37">
        <v>60</v>
      </c>
      <c s="36">
        <v>0.04576</v>
      </c>
      <c s="36">
        <f>ROUND(G224*H224,6)</f>
      </c>
      <c r="L224" s="38">
        <v>0</v>
      </c>
      <c s="32">
        <f>ROUND(ROUND(L224,2)*ROUND(G224,3),2)</f>
      </c>
      <c s="36" t="s">
        <v>146</v>
      </c>
      <c>
        <f>(M224*21)/100</f>
      </c>
      <c t="s">
        <v>27</v>
      </c>
    </row>
    <row r="225" spans="1:5" ht="38.25">
      <c r="A225" s="35" t="s">
        <v>56</v>
      </c>
      <c r="E225" s="39" t="s">
        <v>634</v>
      </c>
    </row>
    <row r="226" spans="1:5" ht="102">
      <c r="A226" s="35" t="s">
        <v>57</v>
      </c>
      <c r="E226" s="40" t="s">
        <v>635</v>
      </c>
    </row>
    <row r="227" spans="1:5" ht="12.75">
      <c r="A227" t="s">
        <v>59</v>
      </c>
      <c r="E227" s="39" t="s">
        <v>636</v>
      </c>
    </row>
    <row r="228" spans="1:16" ht="25.5">
      <c r="A228" t="s">
        <v>49</v>
      </c>
      <c s="34" t="s">
        <v>374</v>
      </c>
      <c s="34" t="s">
        <v>383</v>
      </c>
      <c s="35" t="s">
        <v>52</v>
      </c>
      <c s="6" t="s">
        <v>384</v>
      </c>
      <c s="36" t="s">
        <v>54</v>
      </c>
      <c s="37">
        <v>42</v>
      </c>
      <c s="36">
        <v>0.02806</v>
      </c>
      <c s="36">
        <f>ROUND(G228*H228,6)</f>
      </c>
      <c r="L228" s="38">
        <v>0</v>
      </c>
      <c s="32">
        <f>ROUND(ROUND(L228,2)*ROUND(G228,3),2)</f>
      </c>
      <c s="36" t="s">
        <v>146</v>
      </c>
      <c>
        <f>(M228*21)/100</f>
      </c>
      <c t="s">
        <v>27</v>
      </c>
    </row>
    <row r="229" spans="1:5" ht="38.25">
      <c r="A229" s="35" t="s">
        <v>56</v>
      </c>
      <c r="E229" s="39" t="s">
        <v>385</v>
      </c>
    </row>
    <row r="230" spans="1:5" ht="114.75">
      <c r="A230" s="35" t="s">
        <v>57</v>
      </c>
      <c r="E230" s="40" t="s">
        <v>637</v>
      </c>
    </row>
    <row r="231" spans="1:5" ht="12.75">
      <c r="A231" t="s">
        <v>59</v>
      </c>
      <c r="E231" s="39" t="s">
        <v>502</v>
      </c>
    </row>
    <row r="232" spans="1:16" ht="12.75">
      <c r="A232" t="s">
        <v>49</v>
      </c>
      <c s="34" t="s">
        <v>378</v>
      </c>
      <c s="34" t="s">
        <v>388</v>
      </c>
      <c s="35" t="s">
        <v>52</v>
      </c>
      <c s="6" t="s">
        <v>389</v>
      </c>
      <c s="36" t="s">
        <v>107</v>
      </c>
      <c s="37">
        <v>525</v>
      </c>
      <c s="36">
        <v>6E-05</v>
      </c>
      <c s="36">
        <f>ROUND(G232*H232,6)</f>
      </c>
      <c r="L232" s="38">
        <v>0</v>
      </c>
      <c s="32">
        <f>ROUND(ROUND(L232,2)*ROUND(G232,3),2)</f>
      </c>
      <c s="36" t="s">
        <v>279</v>
      </c>
      <c>
        <f>(M232*21)/100</f>
      </c>
      <c t="s">
        <v>27</v>
      </c>
    </row>
    <row r="233" spans="1:5" ht="12.75">
      <c r="A233" s="35" t="s">
        <v>56</v>
      </c>
      <c r="E233" s="39" t="s">
        <v>638</v>
      </c>
    </row>
    <row r="234" spans="1:5" ht="12.75">
      <c r="A234" s="35" t="s">
        <v>57</v>
      </c>
      <c r="E234" s="40" t="s">
        <v>639</v>
      </c>
    </row>
    <row r="235" spans="1:5" ht="12.75">
      <c r="A235" t="s">
        <v>59</v>
      </c>
      <c r="E235" s="39" t="s">
        <v>52</v>
      </c>
    </row>
    <row r="236" spans="1:16" ht="12.75">
      <c r="A236" t="s">
        <v>49</v>
      </c>
      <c s="34" t="s">
        <v>382</v>
      </c>
      <c s="34" t="s">
        <v>393</v>
      </c>
      <c s="35" t="s">
        <v>52</v>
      </c>
      <c s="6" t="s">
        <v>394</v>
      </c>
      <c s="36" t="s">
        <v>107</v>
      </c>
      <c s="37">
        <v>525</v>
      </c>
      <c s="36">
        <v>0.00069</v>
      </c>
      <c s="36">
        <f>ROUND(G236*H236,6)</f>
      </c>
      <c r="L236" s="38">
        <v>0</v>
      </c>
      <c s="32">
        <f>ROUND(ROUND(L236,2)*ROUND(G236,3),2)</f>
      </c>
      <c s="36" t="s">
        <v>279</v>
      </c>
      <c>
        <f>(M236*21)/100</f>
      </c>
      <c t="s">
        <v>27</v>
      </c>
    </row>
    <row r="237" spans="1:5" ht="12.75">
      <c r="A237" s="35" t="s">
        <v>56</v>
      </c>
      <c r="E237" s="39" t="s">
        <v>52</v>
      </c>
    </row>
    <row r="238" spans="1:5" ht="12.75">
      <c r="A238" s="35" t="s">
        <v>57</v>
      </c>
      <c r="E238" s="40" t="s">
        <v>159</v>
      </c>
    </row>
    <row r="239" spans="1:5" ht="12.75">
      <c r="A239" t="s">
        <v>59</v>
      </c>
      <c r="E239" s="39" t="s">
        <v>52</v>
      </c>
    </row>
    <row r="240" spans="1:16" ht="12.75">
      <c r="A240" t="s">
        <v>49</v>
      </c>
      <c s="34" t="s">
        <v>387</v>
      </c>
      <c s="34" t="s">
        <v>397</v>
      </c>
      <c s="35" t="s">
        <v>52</v>
      </c>
      <c s="6" t="s">
        <v>398</v>
      </c>
      <c s="36" t="s">
        <v>54</v>
      </c>
      <c s="37">
        <v>392</v>
      </c>
      <c s="36">
        <v>1E-05</v>
      </c>
      <c s="36">
        <f>ROUND(G240*H240,6)</f>
      </c>
      <c r="L240" s="38">
        <v>0</v>
      </c>
      <c s="32">
        <f>ROUND(ROUND(L240,2)*ROUND(G240,3),2)</f>
      </c>
      <c s="36" t="s">
        <v>279</v>
      </c>
      <c>
        <f>(M240*21)/100</f>
      </c>
      <c t="s">
        <v>27</v>
      </c>
    </row>
    <row r="241" spans="1:5" ht="12.75">
      <c r="A241" s="35" t="s">
        <v>56</v>
      </c>
      <c r="E241" s="39" t="s">
        <v>52</v>
      </c>
    </row>
    <row r="242" spans="1:5" ht="51">
      <c r="A242" s="35" t="s">
        <v>57</v>
      </c>
      <c r="E242" s="40" t="s">
        <v>640</v>
      </c>
    </row>
    <row r="243" spans="1:5" ht="12.75">
      <c r="A243" t="s">
        <v>59</v>
      </c>
      <c r="E243" s="39" t="s">
        <v>52</v>
      </c>
    </row>
    <row r="244" spans="1:16" ht="25.5">
      <c r="A244" t="s">
        <v>49</v>
      </c>
      <c s="34" t="s">
        <v>392</v>
      </c>
      <c s="34" t="s">
        <v>401</v>
      </c>
      <c s="35" t="s">
        <v>52</v>
      </c>
      <c s="6" t="s">
        <v>402</v>
      </c>
      <c s="36" t="s">
        <v>107</v>
      </c>
      <c s="37">
        <v>333</v>
      </c>
      <c s="36">
        <v>0.00038</v>
      </c>
      <c s="36">
        <f>ROUND(G244*H244,6)</f>
      </c>
      <c r="L244" s="38">
        <v>0</v>
      </c>
      <c s="32">
        <f>ROUND(ROUND(L244,2)*ROUND(G244,3),2)</f>
      </c>
      <c s="36" t="s">
        <v>146</v>
      </c>
      <c>
        <f>(M244*21)/100</f>
      </c>
      <c t="s">
        <v>27</v>
      </c>
    </row>
    <row r="245" spans="1:5" ht="12.75">
      <c r="A245" s="35" t="s">
        <v>56</v>
      </c>
      <c r="E245" s="39" t="s">
        <v>52</v>
      </c>
    </row>
    <row r="246" spans="1:5" ht="51">
      <c r="A246" s="35" t="s">
        <v>57</v>
      </c>
      <c r="E246" s="40" t="s">
        <v>641</v>
      </c>
    </row>
    <row r="247" spans="1:5" ht="12.75">
      <c r="A247" t="s">
        <v>59</v>
      </c>
      <c r="E247" s="39" t="s">
        <v>60</v>
      </c>
    </row>
    <row r="248" spans="1:16" ht="25.5">
      <c r="A248" t="s">
        <v>49</v>
      </c>
      <c s="34" t="s">
        <v>396</v>
      </c>
      <c s="34" t="s">
        <v>642</v>
      </c>
      <c s="35" t="s">
        <v>52</v>
      </c>
      <c s="6" t="s">
        <v>643</v>
      </c>
      <c s="36" t="s">
        <v>107</v>
      </c>
      <c s="37">
        <v>192</v>
      </c>
      <c s="36">
        <v>0.00038</v>
      </c>
      <c s="36">
        <f>ROUND(G248*H248,6)</f>
      </c>
      <c r="L248" s="38">
        <v>0</v>
      </c>
      <c s="32">
        <f>ROUND(ROUND(L248,2)*ROUND(G248,3),2)</f>
      </c>
      <c s="36" t="s">
        <v>279</v>
      </c>
      <c>
        <f>(M248*21)/100</f>
      </c>
      <c t="s">
        <v>27</v>
      </c>
    </row>
    <row r="249" spans="1:5" ht="12.75">
      <c r="A249" s="35" t="s">
        <v>56</v>
      </c>
      <c r="E249" s="39" t="s">
        <v>52</v>
      </c>
    </row>
    <row r="250" spans="1:5" ht="12.75">
      <c r="A250" s="35" t="s">
        <v>57</v>
      </c>
      <c r="E250" s="40" t="s">
        <v>644</v>
      </c>
    </row>
    <row r="251" spans="1:5" ht="12.75">
      <c r="A251" t="s">
        <v>59</v>
      </c>
      <c r="E251" s="39" t="s">
        <v>395</v>
      </c>
    </row>
    <row r="252" spans="1:16" ht="25.5">
      <c r="A252" t="s">
        <v>49</v>
      </c>
      <c s="34" t="s">
        <v>400</v>
      </c>
      <c s="34" t="s">
        <v>645</v>
      </c>
      <c s="35" t="s">
        <v>52</v>
      </c>
      <c s="6" t="s">
        <v>646</v>
      </c>
      <c s="36" t="s">
        <v>107</v>
      </c>
      <c s="37">
        <v>192</v>
      </c>
      <c s="36">
        <v>0.03363</v>
      </c>
      <c s="36">
        <f>ROUND(G252*H252,6)</f>
      </c>
      <c r="L252" s="38">
        <v>0</v>
      </c>
      <c s="32">
        <f>ROUND(ROUND(L252,2)*ROUND(G252,3),2)</f>
      </c>
      <c s="36" t="s">
        <v>146</v>
      </c>
      <c>
        <f>(M252*21)/100</f>
      </c>
      <c t="s">
        <v>27</v>
      </c>
    </row>
    <row r="253" spans="1:5" ht="12.75">
      <c r="A253" s="35" t="s">
        <v>56</v>
      </c>
      <c r="E253" s="39" t="s">
        <v>52</v>
      </c>
    </row>
    <row r="254" spans="1:5" ht="89.25">
      <c r="A254" s="35" t="s">
        <v>57</v>
      </c>
      <c r="E254" s="40" t="s">
        <v>647</v>
      </c>
    </row>
    <row r="255" spans="1:5" ht="12.75">
      <c r="A255" t="s">
        <v>59</v>
      </c>
      <c r="E255" s="39" t="s">
        <v>502</v>
      </c>
    </row>
    <row r="256" spans="1:16" ht="12.75">
      <c r="A256" t="s">
        <v>49</v>
      </c>
      <c s="34" t="s">
        <v>405</v>
      </c>
      <c s="34" t="s">
        <v>648</v>
      </c>
      <c s="35" t="s">
        <v>52</v>
      </c>
      <c s="6" t="s">
        <v>649</v>
      </c>
      <c s="36" t="s">
        <v>54</v>
      </c>
      <c s="37">
        <v>32</v>
      </c>
      <c s="36">
        <v>0.00071</v>
      </c>
      <c s="36">
        <f>ROUND(G256*H256,6)</f>
      </c>
      <c r="L256" s="38">
        <v>0</v>
      </c>
      <c s="32">
        <f>ROUND(ROUND(L256,2)*ROUND(G256,3),2)</f>
      </c>
      <c s="36" t="s">
        <v>146</v>
      </c>
      <c>
        <f>(M256*21)/100</f>
      </c>
      <c t="s">
        <v>27</v>
      </c>
    </row>
    <row r="257" spans="1:5" ht="12.75">
      <c r="A257" s="35" t="s">
        <v>56</v>
      </c>
      <c r="E257" s="39" t="s">
        <v>52</v>
      </c>
    </row>
    <row r="258" spans="1:5" ht="12.75">
      <c r="A258" s="35" t="s">
        <v>57</v>
      </c>
      <c r="E258" s="40" t="s">
        <v>650</v>
      </c>
    </row>
    <row r="259" spans="1:5" ht="12.75">
      <c r="A259" t="s">
        <v>59</v>
      </c>
      <c r="E259" s="39" t="s">
        <v>502</v>
      </c>
    </row>
    <row r="260" spans="1:16" ht="12.75">
      <c r="A260" t="s">
        <v>49</v>
      </c>
      <c s="34" t="s">
        <v>410</v>
      </c>
      <c s="34" t="s">
        <v>651</v>
      </c>
      <c s="35" t="s">
        <v>52</v>
      </c>
      <c s="6" t="s">
        <v>652</v>
      </c>
      <c s="36" t="s">
        <v>54</v>
      </c>
      <c s="37">
        <v>32</v>
      </c>
      <c s="36">
        <v>0.00032</v>
      </c>
      <c s="36">
        <f>ROUND(G260*H260,6)</f>
      </c>
      <c r="L260" s="38">
        <v>0</v>
      </c>
      <c s="32">
        <f>ROUND(ROUND(L260,2)*ROUND(G260,3),2)</f>
      </c>
      <c s="36" t="s">
        <v>146</v>
      </c>
      <c>
        <f>(M260*21)/100</f>
      </c>
      <c t="s">
        <v>27</v>
      </c>
    </row>
    <row r="261" spans="1:5" ht="12.75">
      <c r="A261" s="35" t="s">
        <v>56</v>
      </c>
      <c r="E261" s="39" t="s">
        <v>52</v>
      </c>
    </row>
    <row r="262" spans="1:5" ht="12.75">
      <c r="A262" s="35" t="s">
        <v>57</v>
      </c>
      <c r="E262" s="40" t="s">
        <v>159</v>
      </c>
    </row>
    <row r="263" spans="1:5" ht="12.75">
      <c r="A263" t="s">
        <v>59</v>
      </c>
      <c r="E263" s="39" t="s">
        <v>502</v>
      </c>
    </row>
    <row r="264" spans="1:16" ht="25.5">
      <c r="A264" t="s">
        <v>49</v>
      </c>
      <c s="34" t="s">
        <v>413</v>
      </c>
      <c s="34" t="s">
        <v>653</v>
      </c>
      <c s="35" t="s">
        <v>52</v>
      </c>
      <c s="6" t="s">
        <v>654</v>
      </c>
      <c s="36" t="s">
        <v>107</v>
      </c>
      <c s="37">
        <v>192</v>
      </c>
      <c s="36">
        <v>0.001</v>
      </c>
      <c s="36">
        <f>ROUND(G264*H264,6)</f>
      </c>
      <c r="L264" s="38">
        <v>0</v>
      </c>
      <c s="32">
        <f>ROUND(ROUND(L264,2)*ROUND(G264,3),2)</f>
      </c>
      <c s="36" t="s">
        <v>279</v>
      </c>
      <c>
        <f>(M264*21)/100</f>
      </c>
      <c t="s">
        <v>27</v>
      </c>
    </row>
    <row r="265" spans="1:5" ht="12.75">
      <c r="A265" s="35" t="s">
        <v>56</v>
      </c>
      <c r="E265" s="39" t="s">
        <v>52</v>
      </c>
    </row>
    <row r="266" spans="1:5" ht="12.75">
      <c r="A266" s="35" t="s">
        <v>57</v>
      </c>
      <c r="E266" s="40" t="s">
        <v>655</v>
      </c>
    </row>
    <row r="267" spans="1:5" ht="51">
      <c r="A267" t="s">
        <v>59</v>
      </c>
      <c r="E267" s="39" t="s">
        <v>656</v>
      </c>
    </row>
    <row r="268" spans="1:16" ht="25.5">
      <c r="A268" t="s">
        <v>49</v>
      </c>
      <c s="34" t="s">
        <v>418</v>
      </c>
      <c s="34" t="s">
        <v>657</v>
      </c>
      <c s="35" t="s">
        <v>52</v>
      </c>
      <c s="6" t="s">
        <v>658</v>
      </c>
      <c s="36" t="s">
        <v>659</v>
      </c>
      <c s="37">
        <v>19.2</v>
      </c>
      <c s="36">
        <v>4E-05</v>
      </c>
      <c s="36">
        <f>ROUND(G268*H268,6)</f>
      </c>
      <c r="L268" s="38">
        <v>0</v>
      </c>
      <c s="32">
        <f>ROUND(ROUND(L268,2)*ROUND(G268,3),2)</f>
      </c>
      <c s="36" t="s">
        <v>146</v>
      </c>
      <c>
        <f>(M268*21)/100</f>
      </c>
      <c t="s">
        <v>27</v>
      </c>
    </row>
    <row r="269" spans="1:5" ht="12.75">
      <c r="A269" s="35" t="s">
        <v>56</v>
      </c>
      <c r="E269" s="39" t="s">
        <v>52</v>
      </c>
    </row>
    <row r="270" spans="1:5" ht="12.75">
      <c r="A270" s="35" t="s">
        <v>57</v>
      </c>
      <c r="E270" s="40" t="s">
        <v>660</v>
      </c>
    </row>
    <row r="271" spans="1:5" ht="12.75">
      <c r="A271" t="s">
        <v>59</v>
      </c>
      <c r="E271" s="39" t="s">
        <v>502</v>
      </c>
    </row>
    <row r="272" spans="1:16" ht="12.75">
      <c r="A272" t="s">
        <v>49</v>
      </c>
      <c s="34" t="s">
        <v>422</v>
      </c>
      <c s="34" t="s">
        <v>661</v>
      </c>
      <c s="35" t="s">
        <v>52</v>
      </c>
      <c s="6" t="s">
        <v>662</v>
      </c>
      <c s="36" t="s">
        <v>121</v>
      </c>
      <c s="37">
        <v>2.124</v>
      </c>
      <c s="36">
        <v>1</v>
      </c>
      <c s="36">
        <f>ROUND(G272*H272,6)</f>
      </c>
      <c r="L272" s="38">
        <v>0</v>
      </c>
      <c s="32">
        <f>ROUND(ROUND(L272,2)*ROUND(G272,3),2)</f>
      </c>
      <c s="36" t="s">
        <v>146</v>
      </c>
      <c>
        <f>(M272*21)/100</f>
      </c>
      <c t="s">
        <v>27</v>
      </c>
    </row>
    <row r="273" spans="1:5" ht="12.75">
      <c r="A273" s="35" t="s">
        <v>56</v>
      </c>
      <c r="E273" s="39" t="s">
        <v>52</v>
      </c>
    </row>
    <row r="274" spans="1:5" ht="25.5">
      <c r="A274" s="35" t="s">
        <v>57</v>
      </c>
      <c r="E274" s="40" t="s">
        <v>663</v>
      </c>
    </row>
    <row r="275" spans="1:5" ht="12.75">
      <c r="A275" t="s">
        <v>59</v>
      </c>
      <c r="E275" s="39" t="s">
        <v>502</v>
      </c>
    </row>
    <row r="276" spans="1:16" ht="12.75">
      <c r="A276" t="s">
        <v>49</v>
      </c>
      <c s="34" t="s">
        <v>425</v>
      </c>
      <c s="34" t="s">
        <v>503</v>
      </c>
      <c s="35" t="s">
        <v>52</v>
      </c>
      <c s="6" t="s">
        <v>504</v>
      </c>
      <c s="36" t="s">
        <v>72</v>
      </c>
      <c s="37">
        <v>777</v>
      </c>
      <c s="36">
        <v>0</v>
      </c>
      <c s="36">
        <f>ROUND(G276*H276,6)</f>
      </c>
      <c r="L276" s="38">
        <v>0</v>
      </c>
      <c s="32">
        <f>ROUND(ROUND(L276,2)*ROUND(G276,3),2)</f>
      </c>
      <c s="36" t="s">
        <v>146</v>
      </c>
      <c>
        <f>(M276*21)/100</f>
      </c>
      <c t="s">
        <v>27</v>
      </c>
    </row>
    <row r="277" spans="1:5" ht="12.75">
      <c r="A277" s="35" t="s">
        <v>56</v>
      </c>
      <c r="E277" s="39" t="s">
        <v>52</v>
      </c>
    </row>
    <row r="278" spans="1:5" ht="102">
      <c r="A278" s="35" t="s">
        <v>57</v>
      </c>
      <c r="E278" s="40" t="s">
        <v>664</v>
      </c>
    </row>
    <row r="279" spans="1:5" ht="12.75">
      <c r="A279" t="s">
        <v>59</v>
      </c>
      <c r="E279" s="39" t="s">
        <v>60</v>
      </c>
    </row>
    <row r="280" spans="1:16" ht="12.75">
      <c r="A280" t="s">
        <v>49</v>
      </c>
      <c s="34" t="s">
        <v>430</v>
      </c>
      <c s="34" t="s">
        <v>665</v>
      </c>
      <c s="35" t="s">
        <v>52</v>
      </c>
      <c s="6" t="s">
        <v>666</v>
      </c>
      <c s="36" t="s">
        <v>72</v>
      </c>
      <c s="37">
        <v>738</v>
      </c>
      <c s="36">
        <v>0.00172</v>
      </c>
      <c s="36">
        <f>ROUND(G280*H280,6)</f>
      </c>
      <c r="L280" s="38">
        <v>0</v>
      </c>
      <c s="32">
        <f>ROUND(ROUND(L280,2)*ROUND(G280,3),2)</f>
      </c>
      <c s="36" t="s">
        <v>146</v>
      </c>
      <c>
        <f>(M280*21)/100</f>
      </c>
      <c t="s">
        <v>27</v>
      </c>
    </row>
    <row r="281" spans="1:5" ht="12.75">
      <c r="A281" s="35" t="s">
        <v>56</v>
      </c>
      <c r="E281" s="39" t="s">
        <v>52</v>
      </c>
    </row>
    <row r="282" spans="1:5" ht="25.5">
      <c r="A282" s="35" t="s">
        <v>57</v>
      </c>
      <c r="E282" s="40" t="s">
        <v>667</v>
      </c>
    </row>
    <row r="283" spans="1:5" ht="25.5">
      <c r="A283" t="s">
        <v>59</v>
      </c>
      <c r="E283" s="39" t="s">
        <v>509</v>
      </c>
    </row>
    <row r="284" spans="1:16" ht="25.5">
      <c r="A284" t="s">
        <v>49</v>
      </c>
      <c s="34" t="s">
        <v>436</v>
      </c>
      <c s="34" t="s">
        <v>668</v>
      </c>
      <c s="35" t="s">
        <v>52</v>
      </c>
      <c s="6" t="s">
        <v>669</v>
      </c>
      <c s="36" t="s">
        <v>72</v>
      </c>
      <c s="37">
        <v>162</v>
      </c>
      <c s="36">
        <v>0.00178</v>
      </c>
      <c s="36">
        <f>ROUND(G284*H284,6)</f>
      </c>
      <c r="L284" s="38">
        <v>0</v>
      </c>
      <c s="32">
        <f>ROUND(ROUND(L284,2)*ROUND(G284,3),2)</f>
      </c>
      <c s="36" t="s">
        <v>279</v>
      </c>
      <c>
        <f>(M284*21)/100</f>
      </c>
      <c t="s">
        <v>27</v>
      </c>
    </row>
    <row r="285" spans="1:5" ht="12.75">
      <c r="A285" s="35" t="s">
        <v>56</v>
      </c>
      <c r="E285" s="39" t="s">
        <v>52</v>
      </c>
    </row>
    <row r="286" spans="1:5" ht="89.25">
      <c r="A286" s="35" t="s">
        <v>57</v>
      </c>
      <c r="E286" s="40" t="s">
        <v>670</v>
      </c>
    </row>
    <row r="287" spans="1:5" ht="12.75">
      <c r="A287" t="s">
        <v>59</v>
      </c>
      <c r="E287" s="39" t="s">
        <v>671</v>
      </c>
    </row>
    <row r="288" spans="1:16" ht="12.75">
      <c r="A288" t="s">
        <v>49</v>
      </c>
      <c s="34" t="s">
        <v>538</v>
      </c>
      <c s="34" t="s">
        <v>672</v>
      </c>
      <c s="35" t="s">
        <v>52</v>
      </c>
      <c s="6" t="s">
        <v>673</v>
      </c>
      <c s="36" t="s">
        <v>54</v>
      </c>
      <c s="37">
        <v>60</v>
      </c>
      <c s="36">
        <v>0.0025</v>
      </c>
      <c s="36">
        <f>ROUND(G288*H288,6)</f>
      </c>
      <c r="L288" s="38">
        <v>0</v>
      </c>
      <c s="32">
        <f>ROUND(ROUND(L288,2)*ROUND(G288,3),2)</f>
      </c>
      <c s="36" t="s">
        <v>279</v>
      </c>
      <c>
        <f>(M288*21)/100</f>
      </c>
      <c t="s">
        <v>27</v>
      </c>
    </row>
    <row r="289" spans="1:5" ht="12.75">
      <c r="A289" s="35" t="s">
        <v>56</v>
      </c>
      <c r="E289" s="39" t="s">
        <v>52</v>
      </c>
    </row>
    <row r="290" spans="1:5" ht="12.75">
      <c r="A290" s="35" t="s">
        <v>57</v>
      </c>
      <c r="E290" s="40" t="s">
        <v>674</v>
      </c>
    </row>
    <row r="291" spans="1:5" ht="12.75">
      <c r="A291" t="s">
        <v>59</v>
      </c>
      <c r="E291" s="39" t="s">
        <v>675</v>
      </c>
    </row>
    <row r="292" spans="1:16" ht="25.5">
      <c r="A292" t="s">
        <v>49</v>
      </c>
      <c s="34" t="s">
        <v>541</v>
      </c>
      <c s="34" t="s">
        <v>517</v>
      </c>
      <c s="35" t="s">
        <v>52</v>
      </c>
      <c s="6" t="s">
        <v>518</v>
      </c>
      <c s="36" t="s">
        <v>54</v>
      </c>
      <c s="37">
        <v>160</v>
      </c>
      <c s="36">
        <v>0.0108</v>
      </c>
      <c s="36">
        <f>ROUND(G292*H292,6)</f>
      </c>
      <c r="L292" s="38">
        <v>0</v>
      </c>
      <c s="32">
        <f>ROUND(ROUND(L292,2)*ROUND(G292,3),2)</f>
      </c>
      <c s="36" t="s">
        <v>146</v>
      </c>
      <c>
        <f>(M292*21)/100</f>
      </c>
      <c t="s">
        <v>27</v>
      </c>
    </row>
    <row r="293" spans="1:5" ht="12.75">
      <c r="A293" s="35" t="s">
        <v>56</v>
      </c>
      <c r="E293" s="39" t="s">
        <v>52</v>
      </c>
    </row>
    <row r="294" spans="1:5" ht="63.75">
      <c r="A294" s="35" t="s">
        <v>57</v>
      </c>
      <c r="E294" s="40" t="s">
        <v>676</v>
      </c>
    </row>
    <row r="295" spans="1:5" ht="25.5">
      <c r="A295" t="s">
        <v>59</v>
      </c>
      <c r="E295" s="39" t="s">
        <v>520</v>
      </c>
    </row>
    <row r="296" spans="1:16" ht="25.5">
      <c r="A296" t="s">
        <v>49</v>
      </c>
      <c s="34" t="s">
        <v>546</v>
      </c>
      <c s="34" t="s">
        <v>521</v>
      </c>
      <c s="35" t="s">
        <v>52</v>
      </c>
      <c s="6" t="s">
        <v>522</v>
      </c>
      <c s="36" t="s">
        <v>54</v>
      </c>
      <c s="37">
        <v>67</v>
      </c>
      <c s="36">
        <v>0.0264</v>
      </c>
      <c s="36">
        <f>ROUND(G296*H296,6)</f>
      </c>
      <c r="L296" s="38">
        <v>0</v>
      </c>
      <c s="32">
        <f>ROUND(ROUND(L296,2)*ROUND(G296,3),2)</f>
      </c>
      <c s="36" t="s">
        <v>146</v>
      </c>
      <c>
        <f>(M296*21)/100</f>
      </c>
      <c t="s">
        <v>27</v>
      </c>
    </row>
    <row r="297" spans="1:5" ht="38.25">
      <c r="A297" s="35" t="s">
        <v>56</v>
      </c>
      <c r="E297" s="39" t="s">
        <v>523</v>
      </c>
    </row>
    <row r="298" spans="1:5" ht="51">
      <c r="A298" s="35" t="s">
        <v>57</v>
      </c>
      <c r="E298" s="40" t="s">
        <v>677</v>
      </c>
    </row>
    <row r="299" spans="1:5" ht="25.5">
      <c r="A299" t="s">
        <v>59</v>
      </c>
      <c r="E299" s="39" t="s">
        <v>525</v>
      </c>
    </row>
    <row r="300" spans="1:16" ht="25.5">
      <c r="A300" t="s">
        <v>49</v>
      </c>
      <c s="34" t="s">
        <v>548</v>
      </c>
      <c s="34" t="s">
        <v>526</v>
      </c>
      <c s="35" t="s">
        <v>52</v>
      </c>
      <c s="6" t="s">
        <v>527</v>
      </c>
      <c s="36" t="s">
        <v>107</v>
      </c>
      <c s="37">
        <v>312</v>
      </c>
      <c s="36">
        <v>1E-05</v>
      </c>
      <c s="36">
        <f>ROUND(G300*H300,6)</f>
      </c>
      <c r="L300" s="38">
        <v>0</v>
      </c>
      <c s="32">
        <f>ROUND(ROUND(L300,2)*ROUND(G300,3),2)</f>
      </c>
      <c s="36" t="s">
        <v>146</v>
      </c>
      <c>
        <f>(M300*21)/100</f>
      </c>
      <c t="s">
        <v>27</v>
      </c>
    </row>
    <row r="301" spans="1:5" ht="12.75">
      <c r="A301" s="35" t="s">
        <v>56</v>
      </c>
      <c r="E301" s="39" t="s">
        <v>52</v>
      </c>
    </row>
    <row r="302" spans="1:5" ht="102">
      <c r="A302" s="35" t="s">
        <v>57</v>
      </c>
      <c r="E302" s="40" t="s">
        <v>678</v>
      </c>
    </row>
    <row r="303" spans="1:5" ht="12.75">
      <c r="A303" t="s">
        <v>59</v>
      </c>
      <c r="E303" s="39" t="s">
        <v>60</v>
      </c>
    </row>
    <row r="304" spans="1:16" ht="12.75">
      <c r="A304" t="s">
        <v>49</v>
      </c>
      <c s="34" t="s">
        <v>679</v>
      </c>
      <c s="34" t="s">
        <v>529</v>
      </c>
      <c s="35" t="s">
        <v>52</v>
      </c>
      <c s="6" t="s">
        <v>530</v>
      </c>
      <c s="36" t="s">
        <v>107</v>
      </c>
      <c s="37">
        <v>752.4</v>
      </c>
      <c s="36">
        <v>0.00032</v>
      </c>
      <c s="36">
        <f>ROUND(G304*H304,6)</f>
      </c>
      <c r="L304" s="38">
        <v>0</v>
      </c>
      <c s="32">
        <f>ROUND(ROUND(L304,2)*ROUND(G304,3),2)</f>
      </c>
      <c s="36" t="s">
        <v>279</v>
      </c>
      <c>
        <f>(M304*21)/100</f>
      </c>
      <c t="s">
        <v>27</v>
      </c>
    </row>
    <row r="305" spans="1:5" ht="12.75">
      <c r="A305" s="35" t="s">
        <v>56</v>
      </c>
      <c r="E305" s="39" t="s">
        <v>52</v>
      </c>
    </row>
    <row r="306" spans="1:5" ht="51">
      <c r="A306" s="35" t="s">
        <v>57</v>
      </c>
      <c r="E306" s="40" t="s">
        <v>680</v>
      </c>
    </row>
    <row r="307" spans="1:5" ht="12.75">
      <c r="A307" t="s">
        <v>59</v>
      </c>
      <c r="E307" s="39" t="s">
        <v>681</v>
      </c>
    </row>
    <row r="308" spans="1:16" ht="12.75">
      <c r="A308" t="s">
        <v>49</v>
      </c>
      <c s="34" t="s">
        <v>682</v>
      </c>
      <c s="34" t="s">
        <v>683</v>
      </c>
      <c s="35" t="s">
        <v>52</v>
      </c>
      <c s="6" t="s">
        <v>684</v>
      </c>
      <c s="36" t="s">
        <v>107</v>
      </c>
      <c s="37">
        <v>72</v>
      </c>
      <c s="36">
        <v>0.00032</v>
      </c>
      <c s="36">
        <f>ROUND(G308*H308,6)</f>
      </c>
      <c r="L308" s="38">
        <v>0</v>
      </c>
      <c s="32">
        <f>ROUND(ROUND(L308,2)*ROUND(G308,3),2)</f>
      </c>
      <c s="36" t="s">
        <v>279</v>
      </c>
      <c>
        <f>(M308*21)/100</f>
      </c>
      <c t="s">
        <v>27</v>
      </c>
    </row>
    <row r="309" spans="1:5" ht="12.75">
      <c r="A309" s="35" t="s">
        <v>56</v>
      </c>
      <c r="E309" s="39" t="s">
        <v>52</v>
      </c>
    </row>
    <row r="310" spans="1:5" ht="25.5">
      <c r="A310" s="35" t="s">
        <v>57</v>
      </c>
      <c r="E310" s="40" t="s">
        <v>685</v>
      </c>
    </row>
    <row r="311" spans="1:5" ht="12.75">
      <c r="A311" t="s">
        <v>59</v>
      </c>
      <c r="E311" s="39" t="s">
        <v>681</v>
      </c>
    </row>
    <row r="312" spans="1:16" ht="25.5">
      <c r="A312" t="s">
        <v>49</v>
      </c>
      <c s="34" t="s">
        <v>686</v>
      </c>
      <c s="34" t="s">
        <v>687</v>
      </c>
      <c s="35" t="s">
        <v>52</v>
      </c>
      <c s="6" t="s">
        <v>688</v>
      </c>
      <c s="36" t="s">
        <v>54</v>
      </c>
      <c s="37">
        <v>27</v>
      </c>
      <c s="36">
        <v>0.1371</v>
      </c>
      <c s="36">
        <f>ROUND(G312*H312,6)</f>
      </c>
      <c r="L312" s="38">
        <v>0</v>
      </c>
      <c s="32">
        <f>ROUND(ROUND(L312,2)*ROUND(G312,3),2)</f>
      </c>
      <c s="36" t="s">
        <v>146</v>
      </c>
      <c>
        <f>(M312*21)/100</f>
      </c>
      <c t="s">
        <v>27</v>
      </c>
    </row>
    <row r="313" spans="1:5" ht="38.25">
      <c r="A313" s="35" t="s">
        <v>56</v>
      </c>
      <c r="E313" s="39" t="s">
        <v>689</v>
      </c>
    </row>
    <row r="314" spans="1:5" ht="38.25">
      <c r="A314" s="35" t="s">
        <v>57</v>
      </c>
      <c r="E314" s="40" t="s">
        <v>690</v>
      </c>
    </row>
    <row r="315" spans="1:5" ht="12.75">
      <c r="A315" t="s">
        <v>59</v>
      </c>
      <c r="E315" s="39" t="s">
        <v>60</v>
      </c>
    </row>
    <row r="316" spans="1:16" ht="12.75">
      <c r="A316" t="s">
        <v>49</v>
      </c>
      <c s="34" t="s">
        <v>691</v>
      </c>
      <c s="34" t="s">
        <v>692</v>
      </c>
      <c s="35" t="s">
        <v>52</v>
      </c>
      <c s="6" t="s">
        <v>693</v>
      </c>
      <c s="36" t="s">
        <v>54</v>
      </c>
      <c s="37">
        <v>19</v>
      </c>
      <c s="36">
        <v>0.00144</v>
      </c>
      <c s="36">
        <f>ROUND(G316*H316,6)</f>
      </c>
      <c r="L316" s="38">
        <v>0</v>
      </c>
      <c s="32">
        <f>ROUND(ROUND(L316,2)*ROUND(G316,3),2)</f>
      </c>
      <c s="36" t="s">
        <v>146</v>
      </c>
      <c>
        <f>(M316*21)/100</f>
      </c>
      <c t="s">
        <v>27</v>
      </c>
    </row>
    <row r="317" spans="1:5" ht="12.75">
      <c r="A317" s="35" t="s">
        <v>56</v>
      </c>
      <c r="E317" s="39" t="s">
        <v>52</v>
      </c>
    </row>
    <row r="318" spans="1:5" ht="12.75">
      <c r="A318" s="35" t="s">
        <v>57</v>
      </c>
      <c r="E318" s="40" t="s">
        <v>694</v>
      </c>
    </row>
    <row r="319" spans="1:5" ht="12.75">
      <c r="A319" t="s">
        <v>59</v>
      </c>
      <c r="E319" s="39" t="s">
        <v>60</v>
      </c>
    </row>
    <row r="320" spans="1:16" ht="12.75">
      <c r="A320" t="s">
        <v>49</v>
      </c>
      <c s="34" t="s">
        <v>695</v>
      </c>
      <c s="34" t="s">
        <v>696</v>
      </c>
      <c s="35" t="s">
        <v>52</v>
      </c>
      <c s="6" t="s">
        <v>697</v>
      </c>
      <c s="36" t="s">
        <v>72</v>
      </c>
      <c s="37">
        <v>150</v>
      </c>
      <c s="36">
        <v>0</v>
      </c>
      <c s="36">
        <f>ROUND(G320*H320,6)</f>
      </c>
      <c r="L320" s="38">
        <v>0</v>
      </c>
      <c s="32">
        <f>ROUND(ROUND(L320,2)*ROUND(G320,3),2)</f>
      </c>
      <c s="36" t="s">
        <v>146</v>
      </c>
      <c>
        <f>(M320*21)/100</f>
      </c>
      <c t="s">
        <v>27</v>
      </c>
    </row>
    <row r="321" spans="1:5" ht="12.75">
      <c r="A321" s="35" t="s">
        <v>56</v>
      </c>
      <c r="E321" s="39" t="s">
        <v>52</v>
      </c>
    </row>
    <row r="322" spans="1:5" ht="51">
      <c r="A322" s="35" t="s">
        <v>57</v>
      </c>
      <c r="E322" s="40" t="s">
        <v>698</v>
      </c>
    </row>
    <row r="323" spans="1:5" ht="12.75">
      <c r="A323" t="s">
        <v>59</v>
      </c>
      <c r="E323" s="39" t="s">
        <v>60</v>
      </c>
    </row>
    <row r="324" spans="1:16" ht="12.75">
      <c r="A324" t="s">
        <v>49</v>
      </c>
      <c s="34" t="s">
        <v>699</v>
      </c>
      <c s="34" t="s">
        <v>700</v>
      </c>
      <c s="35" t="s">
        <v>52</v>
      </c>
      <c s="6" t="s">
        <v>701</v>
      </c>
      <c s="36" t="s">
        <v>72</v>
      </c>
      <c s="37">
        <v>180</v>
      </c>
      <c s="36">
        <v>0.00174</v>
      </c>
      <c s="36">
        <f>ROUND(G324*H324,6)</f>
      </c>
      <c r="L324" s="38">
        <v>0</v>
      </c>
      <c s="32">
        <f>ROUND(ROUND(L324,2)*ROUND(G324,3),2)</f>
      </c>
      <c s="36" t="s">
        <v>146</v>
      </c>
      <c>
        <f>(M324*21)/100</f>
      </c>
      <c t="s">
        <v>27</v>
      </c>
    </row>
    <row r="325" spans="1:5" ht="12.75">
      <c r="A325" s="35" t="s">
        <v>56</v>
      </c>
      <c r="E325" s="39" t="s">
        <v>52</v>
      </c>
    </row>
    <row r="326" spans="1:5" ht="25.5">
      <c r="A326" s="35" t="s">
        <v>57</v>
      </c>
      <c r="E326" s="40" t="s">
        <v>702</v>
      </c>
    </row>
    <row r="327" spans="1:5" ht="25.5">
      <c r="A327" t="s">
        <v>59</v>
      </c>
      <c r="E327" s="39" t="s">
        <v>703</v>
      </c>
    </row>
    <row r="328" spans="1:16" ht="12.75">
      <c r="A328" t="s">
        <v>49</v>
      </c>
      <c s="34" t="s">
        <v>704</v>
      </c>
      <c s="34" t="s">
        <v>705</v>
      </c>
      <c s="35" t="s">
        <v>52</v>
      </c>
      <c s="6" t="s">
        <v>706</v>
      </c>
      <c s="36" t="s">
        <v>107</v>
      </c>
      <c s="37">
        <v>375</v>
      </c>
      <c s="36">
        <v>1E-05</v>
      </c>
      <c s="36">
        <f>ROUND(G328*H328,6)</f>
      </c>
      <c r="L328" s="38">
        <v>0</v>
      </c>
      <c s="32">
        <f>ROUND(ROUND(L328,2)*ROUND(G328,3),2)</f>
      </c>
      <c s="36" t="s">
        <v>146</v>
      </c>
      <c>
        <f>(M328*21)/100</f>
      </c>
      <c t="s">
        <v>27</v>
      </c>
    </row>
    <row r="329" spans="1:5" ht="12.75">
      <c r="A329" s="35" t="s">
        <v>56</v>
      </c>
      <c r="E329" s="39" t="s">
        <v>52</v>
      </c>
    </row>
    <row r="330" spans="1:5" ht="38.25">
      <c r="A330" s="35" t="s">
        <v>57</v>
      </c>
      <c r="E330" s="40" t="s">
        <v>707</v>
      </c>
    </row>
    <row r="331" spans="1:5" ht="12.75">
      <c r="A331" t="s">
        <v>59</v>
      </c>
      <c r="E331" s="39" t="s">
        <v>60</v>
      </c>
    </row>
    <row r="332" spans="1:16" ht="25.5">
      <c r="A332" t="s">
        <v>49</v>
      </c>
      <c s="34" t="s">
        <v>708</v>
      </c>
      <c s="34" t="s">
        <v>709</v>
      </c>
      <c s="35" t="s">
        <v>52</v>
      </c>
      <c s="6" t="s">
        <v>710</v>
      </c>
      <c s="36" t="s">
        <v>107</v>
      </c>
      <c s="37">
        <v>35.1</v>
      </c>
      <c s="36">
        <v>0.00375</v>
      </c>
      <c s="36">
        <f>ROUND(G332*H332,6)</f>
      </c>
      <c r="L332" s="38">
        <v>0</v>
      </c>
      <c s="32">
        <f>ROUND(ROUND(L332,2)*ROUND(G332,3),2)</f>
      </c>
      <c s="36" t="s">
        <v>146</v>
      </c>
      <c>
        <f>(M332*21)/100</f>
      </c>
      <c t="s">
        <v>27</v>
      </c>
    </row>
    <row r="333" spans="1:5" ht="38.25">
      <c r="A333" s="35" t="s">
        <v>56</v>
      </c>
      <c r="E333" s="39" t="s">
        <v>711</v>
      </c>
    </row>
    <row r="334" spans="1:5" ht="38.25">
      <c r="A334" s="35" t="s">
        <v>57</v>
      </c>
      <c r="E334" s="40" t="s">
        <v>712</v>
      </c>
    </row>
    <row r="335" spans="1:5" ht="12.75">
      <c r="A335" t="s">
        <v>59</v>
      </c>
      <c r="E335" s="39" t="s">
        <v>60</v>
      </c>
    </row>
    <row r="336" spans="1:16" ht="25.5">
      <c r="A336" t="s">
        <v>49</v>
      </c>
      <c s="34" t="s">
        <v>713</v>
      </c>
      <c s="34" t="s">
        <v>406</v>
      </c>
      <c s="35" t="s">
        <v>52</v>
      </c>
      <c s="6" t="s">
        <v>407</v>
      </c>
      <c s="36" t="s">
        <v>72</v>
      </c>
      <c s="37">
        <v>44.959</v>
      </c>
      <c s="36">
        <v>0</v>
      </c>
      <c s="36">
        <f>ROUND(G336*H336,6)</f>
      </c>
      <c r="L336" s="38">
        <v>0</v>
      </c>
      <c s="32">
        <f>ROUND(ROUND(L336,2)*ROUND(G336,3),2)</f>
      </c>
      <c s="36" t="s">
        <v>146</v>
      </c>
      <c>
        <f>(M336*21)/100</f>
      </c>
      <c t="s">
        <v>27</v>
      </c>
    </row>
    <row r="337" spans="1:5" ht="12.75">
      <c r="A337" s="35" t="s">
        <v>56</v>
      </c>
      <c r="E337" s="39" t="s">
        <v>52</v>
      </c>
    </row>
    <row r="338" spans="1:5" ht="114.75">
      <c r="A338" s="35" t="s">
        <v>57</v>
      </c>
      <c r="E338" s="40" t="s">
        <v>714</v>
      </c>
    </row>
    <row r="339" spans="1:5" ht="12.75">
      <c r="A339" t="s">
        <v>59</v>
      </c>
      <c r="E339" s="39" t="s">
        <v>534</v>
      </c>
    </row>
    <row r="340" spans="1:16" ht="25.5">
      <c r="A340" t="s">
        <v>49</v>
      </c>
      <c s="34" t="s">
        <v>715</v>
      </c>
      <c s="34" t="s">
        <v>411</v>
      </c>
      <c s="35" t="s">
        <v>52</v>
      </c>
      <c s="6" t="s">
        <v>412</v>
      </c>
      <c s="36" t="s">
        <v>72</v>
      </c>
      <c s="37">
        <v>44.959</v>
      </c>
      <c s="36">
        <v>0</v>
      </c>
      <c s="36">
        <f>ROUND(G340*H340,6)</f>
      </c>
      <c r="L340" s="38">
        <v>0</v>
      </c>
      <c s="32">
        <f>ROUND(ROUND(L340,2)*ROUND(G340,3),2)</f>
      </c>
      <c s="36" t="s">
        <v>146</v>
      </c>
      <c>
        <f>(M340*21)/100</f>
      </c>
      <c t="s">
        <v>27</v>
      </c>
    </row>
    <row r="341" spans="1:5" ht="12.75">
      <c r="A341" s="35" t="s">
        <v>56</v>
      </c>
      <c r="E341" s="39" t="s">
        <v>52</v>
      </c>
    </row>
    <row r="342" spans="1:5" ht="12.75">
      <c r="A342" s="35" t="s">
        <v>57</v>
      </c>
      <c r="E342" s="40" t="s">
        <v>159</v>
      </c>
    </row>
    <row r="343" spans="1:5" ht="12.75">
      <c r="A343" t="s">
        <v>59</v>
      </c>
      <c r="E343" s="39" t="s">
        <v>534</v>
      </c>
    </row>
    <row r="344" spans="1:16" ht="12.75">
      <c r="A344" t="s">
        <v>49</v>
      </c>
      <c s="34" t="s">
        <v>716</v>
      </c>
      <c s="34" t="s">
        <v>414</v>
      </c>
      <c s="35" t="s">
        <v>52</v>
      </c>
      <c s="6" t="s">
        <v>415</v>
      </c>
      <c s="36" t="s">
        <v>305</v>
      </c>
      <c s="37">
        <v>4.995</v>
      </c>
      <c s="36">
        <v>0.001</v>
      </c>
      <c s="36">
        <f>ROUND(G344*H344,6)</f>
      </c>
      <c r="L344" s="38">
        <v>0</v>
      </c>
      <c s="32">
        <f>ROUND(ROUND(L344,2)*ROUND(G344,3),2)</f>
      </c>
      <c s="36" t="s">
        <v>146</v>
      </c>
      <c>
        <f>(M344*21)/100</f>
      </c>
      <c t="s">
        <v>27</v>
      </c>
    </row>
    <row r="345" spans="1:5" ht="12.75">
      <c r="A345" s="35" t="s">
        <v>56</v>
      </c>
      <c r="E345" s="39" t="s">
        <v>52</v>
      </c>
    </row>
    <row r="346" spans="1:5" ht="12.75">
      <c r="A346" s="35" t="s">
        <v>57</v>
      </c>
      <c r="E346" s="40" t="s">
        <v>717</v>
      </c>
    </row>
    <row r="347" spans="1:5" ht="25.5">
      <c r="A347" t="s">
        <v>59</v>
      </c>
      <c r="E347" s="39" t="s">
        <v>536</v>
      </c>
    </row>
    <row r="348" spans="1:16" ht="25.5">
      <c r="A348" t="s">
        <v>49</v>
      </c>
      <c s="34" t="s">
        <v>718</v>
      </c>
      <c s="34" t="s">
        <v>419</v>
      </c>
      <c s="35" t="s">
        <v>52</v>
      </c>
      <c s="6" t="s">
        <v>420</v>
      </c>
      <c s="36" t="s">
        <v>72</v>
      </c>
      <c s="37">
        <v>46.387</v>
      </c>
      <c s="36">
        <v>0</v>
      </c>
      <c s="36">
        <f>ROUND(G348*H348,6)</f>
      </c>
      <c r="L348" s="38">
        <v>0</v>
      </c>
      <c s="32">
        <f>ROUND(ROUND(L348,2)*ROUND(G348,3),2)</f>
      </c>
      <c s="36" t="s">
        <v>146</v>
      </c>
      <c>
        <f>(M348*21)/100</f>
      </c>
      <c t="s">
        <v>27</v>
      </c>
    </row>
    <row r="349" spans="1:5" ht="12.75">
      <c r="A349" s="35" t="s">
        <v>56</v>
      </c>
      <c r="E349" s="39" t="s">
        <v>52</v>
      </c>
    </row>
    <row r="350" spans="1:5" ht="12.75">
      <c r="A350" s="35" t="s">
        <v>57</v>
      </c>
      <c r="E350" s="40" t="s">
        <v>719</v>
      </c>
    </row>
    <row r="351" spans="1:5" ht="12.75">
      <c r="A351" t="s">
        <v>59</v>
      </c>
      <c r="E351" s="39" t="s">
        <v>534</v>
      </c>
    </row>
    <row r="352" spans="1:16" ht="25.5">
      <c r="A352" t="s">
        <v>49</v>
      </c>
      <c s="34" t="s">
        <v>720</v>
      </c>
      <c s="34" t="s">
        <v>423</v>
      </c>
      <c s="35" t="s">
        <v>52</v>
      </c>
      <c s="6" t="s">
        <v>424</v>
      </c>
      <c s="36" t="s">
        <v>72</v>
      </c>
      <c s="37">
        <v>46.387</v>
      </c>
      <c s="36">
        <v>0</v>
      </c>
      <c s="36">
        <f>ROUND(G352*H352,6)</f>
      </c>
      <c r="L352" s="38">
        <v>0</v>
      </c>
      <c s="32">
        <f>ROUND(ROUND(L352,2)*ROUND(G352,3),2)</f>
      </c>
      <c s="36" t="s">
        <v>146</v>
      </c>
      <c>
        <f>(M352*21)/100</f>
      </c>
      <c t="s">
        <v>27</v>
      </c>
    </row>
    <row r="353" spans="1:5" ht="12.75">
      <c r="A353" s="35" t="s">
        <v>56</v>
      </c>
      <c r="E353" s="39" t="s">
        <v>52</v>
      </c>
    </row>
    <row r="354" spans="1:5" ht="140.25">
      <c r="A354" s="35" t="s">
        <v>57</v>
      </c>
      <c r="E354" s="40" t="s">
        <v>721</v>
      </c>
    </row>
    <row r="355" spans="1:5" ht="12.75">
      <c r="A355" t="s">
        <v>59</v>
      </c>
      <c r="E355" s="39" t="s">
        <v>60</v>
      </c>
    </row>
    <row r="356" spans="1:16" ht="12.75">
      <c r="A356" t="s">
        <v>49</v>
      </c>
      <c s="34" t="s">
        <v>722</v>
      </c>
      <c s="34" t="s">
        <v>426</v>
      </c>
      <c s="35" t="s">
        <v>52</v>
      </c>
      <c s="6" t="s">
        <v>427</v>
      </c>
      <c s="36" t="s">
        <v>305</v>
      </c>
      <c s="37">
        <v>5.154</v>
      </c>
      <c s="36">
        <v>0.001</v>
      </c>
      <c s="36">
        <f>ROUND(G356*H356,6)</f>
      </c>
      <c r="L356" s="38">
        <v>0</v>
      </c>
      <c s="32">
        <f>ROUND(ROUND(L356,2)*ROUND(G356,3),2)</f>
      </c>
      <c s="36" t="s">
        <v>146</v>
      </c>
      <c>
        <f>(M356*21)/100</f>
      </c>
      <c t="s">
        <v>27</v>
      </c>
    </row>
    <row r="357" spans="1:5" ht="12.75">
      <c r="A357" s="35" t="s">
        <v>56</v>
      </c>
      <c r="E357" s="39" t="s">
        <v>52</v>
      </c>
    </row>
    <row r="358" spans="1:5" ht="12.75">
      <c r="A358" s="35" t="s">
        <v>57</v>
      </c>
      <c r="E358" s="40" t="s">
        <v>723</v>
      </c>
    </row>
    <row r="359" spans="1:5" ht="25.5">
      <c r="A359" t="s">
        <v>59</v>
      </c>
      <c r="E359" s="39" t="s">
        <v>540</v>
      </c>
    </row>
    <row r="360" spans="1:16" ht="25.5">
      <c r="A360" t="s">
        <v>49</v>
      </c>
      <c s="34" t="s">
        <v>724</v>
      </c>
      <c s="34" t="s">
        <v>542</v>
      </c>
      <c s="35" t="s">
        <v>52</v>
      </c>
      <c s="6" t="s">
        <v>543</v>
      </c>
      <c s="36" t="s">
        <v>54</v>
      </c>
      <c s="37">
        <v>3</v>
      </c>
      <c s="36">
        <v>0</v>
      </c>
      <c s="36">
        <f>ROUND(G360*H360,6)</f>
      </c>
      <c r="L360" s="38">
        <v>0</v>
      </c>
      <c s="32">
        <f>ROUND(ROUND(L360,2)*ROUND(G360,3),2)</f>
      </c>
      <c s="36" t="s">
        <v>146</v>
      </c>
      <c>
        <f>(M360*21)/100</f>
      </c>
      <c t="s">
        <v>27</v>
      </c>
    </row>
    <row r="361" spans="1:5" ht="38.25">
      <c r="A361" s="35" t="s">
        <v>56</v>
      </c>
      <c r="E361" s="39" t="s">
        <v>544</v>
      </c>
    </row>
    <row r="362" spans="1:5" ht="12.75">
      <c r="A362" s="35" t="s">
        <v>57</v>
      </c>
      <c r="E362" s="40" t="s">
        <v>725</v>
      </c>
    </row>
    <row r="363" spans="1:5" ht="12.75">
      <c r="A363" t="s">
        <v>59</v>
      </c>
      <c r="E363" s="39" t="s">
        <v>60</v>
      </c>
    </row>
    <row r="364" spans="1:16" ht="12.75">
      <c r="A364" t="s">
        <v>49</v>
      </c>
      <c s="34" t="s">
        <v>726</v>
      </c>
      <c s="34" t="s">
        <v>431</v>
      </c>
      <c s="35" t="s">
        <v>52</v>
      </c>
      <c s="6" t="s">
        <v>432</v>
      </c>
      <c s="36" t="s">
        <v>121</v>
      </c>
      <c s="37">
        <v>38.357</v>
      </c>
      <c s="36">
        <v>0</v>
      </c>
      <c s="36">
        <f>ROUND(G364*H364,6)</f>
      </c>
      <c r="L364" s="38">
        <v>0</v>
      </c>
      <c s="32">
        <f>ROUND(ROUND(L364,2)*ROUND(G364,3),2)</f>
      </c>
      <c s="36" t="s">
        <v>146</v>
      </c>
      <c>
        <f>(M364*21)/100</f>
      </c>
      <c t="s">
        <v>27</v>
      </c>
    </row>
    <row r="365" spans="1:5" ht="12.75">
      <c r="A365" s="35" t="s">
        <v>56</v>
      </c>
      <c r="E365" s="39" t="s">
        <v>52</v>
      </c>
    </row>
    <row r="366" spans="1:5" ht="12.75">
      <c r="A366" s="35" t="s">
        <v>57</v>
      </c>
      <c r="E366" s="40" t="s">
        <v>547</v>
      </c>
    </row>
    <row r="367" spans="1:5" ht="12.75">
      <c r="A367" t="s">
        <v>59</v>
      </c>
      <c r="E367" s="39" t="s">
        <v>60</v>
      </c>
    </row>
    <row r="368" spans="1:13" ht="12.75">
      <c r="A368" t="s">
        <v>46</v>
      </c>
      <c r="C368" s="31" t="s">
        <v>434</v>
      </c>
      <c r="E368" s="33" t="s">
        <v>435</v>
      </c>
      <c r="J368" s="32">
        <f>0</f>
      </c>
      <c s="32">
        <f>0</f>
      </c>
      <c s="32">
        <f>0+L369</f>
      </c>
      <c s="32">
        <f>0+M369</f>
      </c>
    </row>
    <row r="369" spans="1:16" ht="25.5">
      <c r="A369" t="s">
        <v>49</v>
      </c>
      <c s="34" t="s">
        <v>727</v>
      </c>
      <c s="34" t="s">
        <v>437</v>
      </c>
      <c s="35" t="s">
        <v>52</v>
      </c>
      <c s="6" t="s">
        <v>438</v>
      </c>
      <c s="36" t="s">
        <v>72</v>
      </c>
      <c s="37">
        <v>353.4</v>
      </c>
      <c s="36">
        <v>0</v>
      </c>
      <c s="36">
        <f>ROUND(G369*H369,6)</f>
      </c>
      <c r="L369" s="38">
        <v>0</v>
      </c>
      <c s="32">
        <f>ROUND(ROUND(L369,2)*ROUND(G369,3),2)</f>
      </c>
      <c s="36" t="s">
        <v>146</v>
      </c>
      <c>
        <f>(M369*21)/100</f>
      </c>
      <c t="s">
        <v>27</v>
      </c>
    </row>
    <row r="370" spans="1:5" ht="38.25">
      <c r="A370" s="35" t="s">
        <v>56</v>
      </c>
      <c r="E370" s="39" t="s">
        <v>439</v>
      </c>
    </row>
    <row r="371" spans="1:5" ht="12.75">
      <c r="A371" s="35" t="s">
        <v>57</v>
      </c>
      <c r="E371" s="40" t="s">
        <v>440</v>
      </c>
    </row>
    <row r="372" spans="1:5" ht="25.5">
      <c r="A372" t="s">
        <v>59</v>
      </c>
      <c r="E372" s="39" t="s">
        <v>549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v>
      </c>
      <c s="41">
        <f>Rekapitulace!C12</f>
      </c>
      <c s="20" t="s">
        <v>0</v>
      </c>
      <c t="s">
        <v>23</v>
      </c>
      <c t="s">
        <v>27</v>
      </c>
    </row>
    <row r="4" spans="1:16" ht="32" customHeight="1">
      <c r="A4" s="24" t="s">
        <v>20</v>
      </c>
      <c s="25" t="s">
        <v>28</v>
      </c>
      <c s="27" t="s">
        <v>136</v>
      </c>
      <c r="E4" s="26" t="s">
        <v>137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730</v>
      </c>
      <c r="E8" s="30" t="s">
        <v>729</v>
      </c>
      <c r="J8" s="29">
        <f>0+J9+J130+J191+J396</f>
      </c>
      <c s="29">
        <f>0+K9+K130+K191+K396</f>
      </c>
      <c s="29">
        <f>0+L9+L130+L191+L396</f>
      </c>
      <c s="29">
        <f>0+M9+M130+M191+M396</f>
      </c>
    </row>
    <row r="9" spans="1:13" ht="12.75">
      <c r="A9" t="s">
        <v>46</v>
      </c>
      <c r="C9" s="31" t="s">
        <v>141</v>
      </c>
      <c r="E9" s="33" t="s">
        <v>142</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143</v>
      </c>
      <c s="35" t="s">
        <v>52</v>
      </c>
      <c s="6" t="s">
        <v>144</v>
      </c>
      <c s="36" t="s">
        <v>145</v>
      </c>
      <c s="37">
        <v>60</v>
      </c>
      <c s="36">
        <v>0</v>
      </c>
      <c s="36">
        <f>ROUND(G10*H10,6)</f>
      </c>
      <c r="L10" s="38">
        <v>0</v>
      </c>
      <c s="32">
        <f>ROUND(ROUND(L10,2)*ROUND(G10,3),2)</f>
      </c>
      <c s="36" t="s">
        <v>146</v>
      </c>
      <c>
        <f>(M10*21)/100</f>
      </c>
      <c t="s">
        <v>27</v>
      </c>
    </row>
    <row r="11" spans="1:5" ht="12.75">
      <c r="A11" s="35" t="s">
        <v>56</v>
      </c>
      <c r="E11" s="39" t="s">
        <v>147</v>
      </c>
    </row>
    <row r="12" spans="1:5" ht="12.75">
      <c r="A12" s="35" t="s">
        <v>57</v>
      </c>
      <c r="E12" s="40" t="s">
        <v>731</v>
      </c>
    </row>
    <row r="13" spans="1:5" ht="12.75">
      <c r="A13" t="s">
        <v>59</v>
      </c>
      <c r="E13" s="39" t="s">
        <v>60</v>
      </c>
    </row>
    <row r="14" spans="1:16" ht="12.75">
      <c r="A14" t="s">
        <v>49</v>
      </c>
      <c s="34" t="s">
        <v>27</v>
      </c>
      <c s="34" t="s">
        <v>149</v>
      </c>
      <c s="35" t="s">
        <v>52</v>
      </c>
      <c s="6" t="s">
        <v>150</v>
      </c>
      <c s="36" t="s">
        <v>151</v>
      </c>
      <c s="37">
        <v>2.05</v>
      </c>
      <c s="36">
        <v>0.0088</v>
      </c>
      <c s="36">
        <f>ROUND(G14*H14,6)</f>
      </c>
      <c r="L14" s="38">
        <v>0</v>
      </c>
      <c s="32">
        <f>ROUND(ROUND(L14,2)*ROUND(G14,3),2)</f>
      </c>
      <c s="36" t="s">
        <v>146</v>
      </c>
      <c>
        <f>(M14*21)/100</f>
      </c>
      <c t="s">
        <v>27</v>
      </c>
    </row>
    <row r="15" spans="1:5" ht="12.75">
      <c r="A15" s="35" t="s">
        <v>56</v>
      </c>
      <c r="E15" s="39" t="s">
        <v>52</v>
      </c>
    </row>
    <row r="16" spans="1:5" ht="63.75">
      <c r="A16" s="35" t="s">
        <v>57</v>
      </c>
      <c r="E16" s="40" t="s">
        <v>732</v>
      </c>
    </row>
    <row r="17" spans="1:5" ht="12.75">
      <c r="A17" t="s">
        <v>59</v>
      </c>
      <c r="E17" s="39" t="s">
        <v>60</v>
      </c>
    </row>
    <row r="18" spans="1:16" ht="25.5">
      <c r="A18" t="s">
        <v>49</v>
      </c>
      <c s="34" t="s">
        <v>26</v>
      </c>
      <c s="34" t="s">
        <v>153</v>
      </c>
      <c s="35" t="s">
        <v>52</v>
      </c>
      <c s="6" t="s">
        <v>154</v>
      </c>
      <c s="36" t="s">
        <v>72</v>
      </c>
      <c s="37">
        <v>3670</v>
      </c>
      <c s="36">
        <v>0.00014</v>
      </c>
      <c s="36">
        <f>ROUND(G18*H18,6)</f>
      </c>
      <c r="L18" s="38">
        <v>0</v>
      </c>
      <c s="32">
        <f>ROUND(ROUND(L18,2)*ROUND(G18,3),2)</f>
      </c>
      <c s="36" t="s">
        <v>146</v>
      </c>
      <c>
        <f>(M18*21)/100</f>
      </c>
      <c t="s">
        <v>27</v>
      </c>
    </row>
    <row r="19" spans="1:5" ht="12.75">
      <c r="A19" s="35" t="s">
        <v>56</v>
      </c>
      <c r="E19" s="39" t="s">
        <v>52</v>
      </c>
    </row>
    <row r="20" spans="1:5" ht="51">
      <c r="A20" s="35" t="s">
        <v>57</v>
      </c>
      <c r="E20" s="40" t="s">
        <v>733</v>
      </c>
    </row>
    <row r="21" spans="1:5" ht="25.5">
      <c r="A21" t="s">
        <v>59</v>
      </c>
      <c r="E21" s="39" t="s">
        <v>557</v>
      </c>
    </row>
    <row r="22" spans="1:16" ht="12.75">
      <c r="A22" t="s">
        <v>49</v>
      </c>
      <c s="34" t="s">
        <v>66</v>
      </c>
      <c s="34" t="s">
        <v>157</v>
      </c>
      <c s="35" t="s">
        <v>52</v>
      </c>
      <c s="6" t="s">
        <v>158</v>
      </c>
      <c s="36" t="s">
        <v>72</v>
      </c>
      <c s="37">
        <v>3670</v>
      </c>
      <c s="36">
        <v>0.0005</v>
      </c>
      <c s="36">
        <f>ROUND(G22*H22,6)</f>
      </c>
      <c r="L22" s="38">
        <v>0</v>
      </c>
      <c s="32">
        <f>ROUND(ROUND(L22,2)*ROUND(G22,3),2)</f>
      </c>
      <c s="36" t="s">
        <v>146</v>
      </c>
      <c>
        <f>(M22*21)/100</f>
      </c>
      <c t="s">
        <v>27</v>
      </c>
    </row>
    <row r="23" spans="1:5" ht="12.75">
      <c r="A23" s="35" t="s">
        <v>56</v>
      </c>
      <c r="E23" s="39" t="s">
        <v>52</v>
      </c>
    </row>
    <row r="24" spans="1:5" ht="12.75">
      <c r="A24" s="35" t="s">
        <v>57</v>
      </c>
      <c r="E24" s="40" t="s">
        <v>159</v>
      </c>
    </row>
    <row r="25" spans="1:5" ht="12.75">
      <c r="A25" t="s">
        <v>59</v>
      </c>
      <c r="E25" s="39" t="s">
        <v>60</v>
      </c>
    </row>
    <row r="26" spans="1:16" ht="25.5">
      <c r="A26" t="s">
        <v>49</v>
      </c>
      <c s="34" t="s">
        <v>69</v>
      </c>
      <c s="34" t="s">
        <v>160</v>
      </c>
      <c s="35" t="s">
        <v>52</v>
      </c>
      <c s="6" t="s">
        <v>161</v>
      </c>
      <c s="36" t="s">
        <v>72</v>
      </c>
      <c s="37">
        <v>3670</v>
      </c>
      <c s="36">
        <v>0</v>
      </c>
      <c s="36">
        <f>ROUND(G26*H26,6)</f>
      </c>
      <c r="L26" s="38">
        <v>0</v>
      </c>
      <c s="32">
        <f>ROUND(ROUND(L26,2)*ROUND(G26,3),2)</f>
      </c>
      <c s="36" t="s">
        <v>146</v>
      </c>
      <c>
        <f>(M26*21)/100</f>
      </c>
      <c t="s">
        <v>27</v>
      </c>
    </row>
    <row r="27" spans="1:5" ht="12.75">
      <c r="A27" s="35" t="s">
        <v>56</v>
      </c>
      <c r="E27" s="39" t="s">
        <v>52</v>
      </c>
    </row>
    <row r="28" spans="1:5" ht="12.75">
      <c r="A28" s="35" t="s">
        <v>57</v>
      </c>
      <c r="E28" s="40" t="s">
        <v>159</v>
      </c>
    </row>
    <row r="29" spans="1:5" ht="12.75">
      <c r="A29" t="s">
        <v>59</v>
      </c>
      <c r="E29" s="39" t="s">
        <v>60</v>
      </c>
    </row>
    <row r="30" spans="1:16" ht="25.5">
      <c r="A30" t="s">
        <v>49</v>
      </c>
      <c s="34" t="s">
        <v>76</v>
      </c>
      <c s="34" t="s">
        <v>162</v>
      </c>
      <c s="35" t="s">
        <v>52</v>
      </c>
      <c s="6" t="s">
        <v>163</v>
      </c>
      <c s="36" t="s">
        <v>72</v>
      </c>
      <c s="37">
        <v>4720</v>
      </c>
      <c s="36">
        <v>0</v>
      </c>
      <c s="36">
        <f>ROUND(G30*H30,6)</f>
      </c>
      <c r="L30" s="38">
        <v>0</v>
      </c>
      <c s="32">
        <f>ROUND(ROUND(L30,2)*ROUND(G30,3),2)</f>
      </c>
      <c s="36" t="s">
        <v>146</v>
      </c>
      <c>
        <f>(M30*21)/100</f>
      </c>
      <c t="s">
        <v>27</v>
      </c>
    </row>
    <row r="31" spans="1:5" ht="38.25">
      <c r="A31" s="35" t="s">
        <v>56</v>
      </c>
      <c r="E31" s="39" t="s">
        <v>164</v>
      </c>
    </row>
    <row r="32" spans="1:5" ht="89.25">
      <c r="A32" s="35" t="s">
        <v>57</v>
      </c>
      <c r="E32" s="40" t="s">
        <v>734</v>
      </c>
    </row>
    <row r="33" spans="1:5" ht="12.75">
      <c r="A33" t="s">
        <v>59</v>
      </c>
      <c r="E33" s="39" t="s">
        <v>60</v>
      </c>
    </row>
    <row r="34" spans="1:16" ht="25.5">
      <c r="A34" t="s">
        <v>49</v>
      </c>
      <c s="34" t="s">
        <v>80</v>
      </c>
      <c s="34" t="s">
        <v>166</v>
      </c>
      <c s="35" t="s">
        <v>52</v>
      </c>
      <c s="6" t="s">
        <v>167</v>
      </c>
      <c s="36" t="s">
        <v>72</v>
      </c>
      <c s="37">
        <v>4720</v>
      </c>
      <c s="36">
        <v>0</v>
      </c>
      <c s="36">
        <f>ROUND(G34*H34,6)</f>
      </c>
      <c r="L34" s="38">
        <v>0</v>
      </c>
      <c s="32">
        <f>ROUND(ROUND(L34,2)*ROUND(G34,3),2)</f>
      </c>
      <c s="36" t="s">
        <v>146</v>
      </c>
      <c>
        <f>(M34*21)/100</f>
      </c>
      <c t="s">
        <v>27</v>
      </c>
    </row>
    <row r="35" spans="1:5" ht="12.75">
      <c r="A35" s="35" t="s">
        <v>56</v>
      </c>
      <c r="E35" s="39" t="s">
        <v>735</v>
      </c>
    </row>
    <row r="36" spans="1:5" ht="12.75">
      <c r="A36" s="35" t="s">
        <v>57</v>
      </c>
      <c r="E36" s="40" t="s">
        <v>159</v>
      </c>
    </row>
    <row r="37" spans="1:5" ht="12.75">
      <c r="A37" t="s">
        <v>59</v>
      </c>
      <c r="E37" s="39" t="s">
        <v>60</v>
      </c>
    </row>
    <row r="38" spans="1:16" ht="25.5">
      <c r="A38" t="s">
        <v>49</v>
      </c>
      <c s="34" t="s">
        <v>84</v>
      </c>
      <c s="34" t="s">
        <v>169</v>
      </c>
      <c s="35" t="s">
        <v>52</v>
      </c>
      <c s="6" t="s">
        <v>170</v>
      </c>
      <c s="36" t="s">
        <v>54</v>
      </c>
      <c s="37">
        <v>20</v>
      </c>
      <c s="36">
        <v>0</v>
      </c>
      <c s="36">
        <f>ROUND(G38*H38,6)</f>
      </c>
      <c r="L38" s="38">
        <v>0</v>
      </c>
      <c s="32">
        <f>ROUND(ROUND(L38,2)*ROUND(G38,3),2)</f>
      </c>
      <c s="36" t="s">
        <v>146</v>
      </c>
      <c>
        <f>(M38*21)/100</f>
      </c>
      <c t="s">
        <v>27</v>
      </c>
    </row>
    <row r="39" spans="1:5" ht="12.75">
      <c r="A39" s="35" t="s">
        <v>56</v>
      </c>
      <c r="E39" s="39" t="s">
        <v>52</v>
      </c>
    </row>
    <row r="40" spans="1:5" ht="12.75">
      <c r="A40" s="35" t="s">
        <v>57</v>
      </c>
      <c r="E40" s="40" t="s">
        <v>736</v>
      </c>
    </row>
    <row r="41" spans="1:5" ht="12.75">
      <c r="A41" t="s">
        <v>59</v>
      </c>
      <c r="E41" s="39" t="s">
        <v>60</v>
      </c>
    </row>
    <row r="42" spans="1:16" ht="25.5">
      <c r="A42" t="s">
        <v>49</v>
      </c>
      <c s="34" t="s">
        <v>88</v>
      </c>
      <c s="34" t="s">
        <v>172</v>
      </c>
      <c s="35" t="s">
        <v>52</v>
      </c>
      <c s="6" t="s">
        <v>173</v>
      </c>
      <c s="36" t="s">
        <v>54</v>
      </c>
      <c s="37">
        <v>36</v>
      </c>
      <c s="36">
        <v>0</v>
      </c>
      <c s="36">
        <f>ROUND(G42*H42,6)</f>
      </c>
      <c r="L42" s="38">
        <v>0</v>
      </c>
      <c s="32">
        <f>ROUND(ROUND(L42,2)*ROUND(G42,3),2)</f>
      </c>
      <c s="36" t="s">
        <v>146</v>
      </c>
      <c>
        <f>(M42*21)/100</f>
      </c>
      <c t="s">
        <v>27</v>
      </c>
    </row>
    <row r="43" spans="1:5" ht="12.75">
      <c r="A43" s="35" t="s">
        <v>56</v>
      </c>
      <c r="E43" s="39" t="s">
        <v>52</v>
      </c>
    </row>
    <row r="44" spans="1:5" ht="12.75">
      <c r="A44" s="35" t="s">
        <v>57</v>
      </c>
      <c r="E44" s="40" t="s">
        <v>171</v>
      </c>
    </row>
    <row r="45" spans="1:5" ht="12.75">
      <c r="A45" t="s">
        <v>59</v>
      </c>
      <c r="E45" s="39" t="s">
        <v>60</v>
      </c>
    </row>
    <row r="46" spans="1:16" ht="25.5">
      <c r="A46" t="s">
        <v>49</v>
      </c>
      <c s="34" t="s">
        <v>92</v>
      </c>
      <c s="34" t="s">
        <v>174</v>
      </c>
      <c s="35" t="s">
        <v>52</v>
      </c>
      <c s="6" t="s">
        <v>175</v>
      </c>
      <c s="36" t="s">
        <v>54</v>
      </c>
      <c s="37">
        <v>39</v>
      </c>
      <c s="36">
        <v>0</v>
      </c>
      <c s="36">
        <f>ROUND(G46*H46,6)</f>
      </c>
      <c r="L46" s="38">
        <v>0</v>
      </c>
      <c s="32">
        <f>ROUND(ROUND(L46,2)*ROUND(G46,3),2)</f>
      </c>
      <c s="36" t="s">
        <v>146</v>
      </c>
      <c>
        <f>(M46*21)/100</f>
      </c>
      <c t="s">
        <v>27</v>
      </c>
    </row>
    <row r="47" spans="1:5" ht="12.75">
      <c r="A47" s="35" t="s">
        <v>56</v>
      </c>
      <c r="E47" s="39" t="s">
        <v>52</v>
      </c>
    </row>
    <row r="48" spans="1:5" ht="12.75">
      <c r="A48" s="35" t="s">
        <v>57</v>
      </c>
      <c r="E48" s="40" t="s">
        <v>171</v>
      </c>
    </row>
    <row r="49" spans="1:5" ht="12.75">
      <c r="A49" t="s">
        <v>59</v>
      </c>
      <c r="E49" s="39" t="s">
        <v>60</v>
      </c>
    </row>
    <row r="50" spans="1:16" ht="25.5">
      <c r="A50" t="s">
        <v>49</v>
      </c>
      <c s="34" t="s">
        <v>96</v>
      </c>
      <c s="34" t="s">
        <v>452</v>
      </c>
      <c s="35" t="s">
        <v>52</v>
      </c>
      <c s="6" t="s">
        <v>453</v>
      </c>
      <c s="36" t="s">
        <v>54</v>
      </c>
      <c s="37">
        <v>24</v>
      </c>
      <c s="36">
        <v>0</v>
      </c>
      <c s="36">
        <f>ROUND(G50*H50,6)</f>
      </c>
      <c r="L50" s="38">
        <v>0</v>
      </c>
      <c s="32">
        <f>ROUND(ROUND(L50,2)*ROUND(G50,3),2)</f>
      </c>
      <c s="36" t="s">
        <v>146</v>
      </c>
      <c>
        <f>(M50*21)/100</f>
      </c>
      <c t="s">
        <v>27</v>
      </c>
    </row>
    <row r="51" spans="1:5" ht="12.75">
      <c r="A51" s="35" t="s">
        <v>56</v>
      </c>
      <c r="E51" s="39" t="s">
        <v>52</v>
      </c>
    </row>
    <row r="52" spans="1:5" ht="12.75">
      <c r="A52" s="35" t="s">
        <v>57</v>
      </c>
      <c r="E52" s="40" t="s">
        <v>171</v>
      </c>
    </row>
    <row r="53" spans="1:5" ht="12.75">
      <c r="A53" t="s">
        <v>59</v>
      </c>
      <c r="E53" s="39" t="s">
        <v>60</v>
      </c>
    </row>
    <row r="54" spans="1:16" ht="25.5">
      <c r="A54" t="s">
        <v>49</v>
      </c>
      <c s="34" t="s">
        <v>100</v>
      </c>
      <c s="34" t="s">
        <v>176</v>
      </c>
      <c s="35" t="s">
        <v>52</v>
      </c>
      <c s="6" t="s">
        <v>177</v>
      </c>
      <c s="36" t="s">
        <v>54</v>
      </c>
      <c s="37">
        <v>11</v>
      </c>
      <c s="36">
        <v>0</v>
      </c>
      <c s="36">
        <f>ROUND(G54*H54,6)</f>
      </c>
      <c r="L54" s="38">
        <v>0</v>
      </c>
      <c s="32">
        <f>ROUND(ROUND(L54,2)*ROUND(G54,3),2)</f>
      </c>
      <c s="36" t="s">
        <v>146</v>
      </c>
      <c>
        <f>(M54*21)/100</f>
      </c>
      <c t="s">
        <v>27</v>
      </c>
    </row>
    <row r="55" spans="1:5" ht="12.75">
      <c r="A55" s="35" t="s">
        <v>56</v>
      </c>
      <c r="E55" s="39" t="s">
        <v>52</v>
      </c>
    </row>
    <row r="56" spans="1:5" ht="12.75">
      <c r="A56" s="35" t="s">
        <v>57</v>
      </c>
      <c r="E56" s="40" t="s">
        <v>171</v>
      </c>
    </row>
    <row r="57" spans="1:5" ht="12.75">
      <c r="A57" t="s">
        <v>59</v>
      </c>
      <c r="E57" s="39" t="s">
        <v>60</v>
      </c>
    </row>
    <row r="58" spans="1:16" ht="25.5">
      <c r="A58" t="s">
        <v>49</v>
      </c>
      <c s="34" t="s">
        <v>104</v>
      </c>
      <c s="34" t="s">
        <v>454</v>
      </c>
      <c s="35" t="s">
        <v>52</v>
      </c>
      <c s="6" t="s">
        <v>455</v>
      </c>
      <c s="36" t="s">
        <v>54</v>
      </c>
      <c s="37">
        <v>2</v>
      </c>
      <c s="36">
        <v>0</v>
      </c>
      <c s="36">
        <f>ROUND(G58*H58,6)</f>
      </c>
      <c r="L58" s="38">
        <v>0</v>
      </c>
      <c s="32">
        <f>ROUND(ROUND(L58,2)*ROUND(G58,3),2)</f>
      </c>
      <c s="36" t="s">
        <v>146</v>
      </c>
      <c>
        <f>(M58*21)/100</f>
      </c>
      <c t="s">
        <v>27</v>
      </c>
    </row>
    <row r="59" spans="1:5" ht="12.75">
      <c r="A59" s="35" t="s">
        <v>56</v>
      </c>
      <c r="E59" s="39" t="s">
        <v>52</v>
      </c>
    </row>
    <row r="60" spans="1:5" ht="12.75">
      <c r="A60" s="35" t="s">
        <v>57</v>
      </c>
      <c r="E60" s="40" t="s">
        <v>171</v>
      </c>
    </row>
    <row r="61" spans="1:5" ht="12.75">
      <c r="A61" t="s">
        <v>59</v>
      </c>
      <c r="E61" s="39" t="s">
        <v>60</v>
      </c>
    </row>
    <row r="62" spans="1:16" ht="25.5">
      <c r="A62" t="s">
        <v>49</v>
      </c>
      <c s="34" t="s">
        <v>111</v>
      </c>
      <c s="34" t="s">
        <v>560</v>
      </c>
      <c s="35" t="s">
        <v>52</v>
      </c>
      <c s="6" t="s">
        <v>561</v>
      </c>
      <c s="36" t="s">
        <v>54</v>
      </c>
      <c s="37">
        <v>1</v>
      </c>
      <c s="36">
        <v>0</v>
      </c>
      <c s="36">
        <f>ROUND(G62*H62,6)</f>
      </c>
      <c r="L62" s="38">
        <v>0</v>
      </c>
      <c s="32">
        <f>ROUND(ROUND(L62,2)*ROUND(G62,3),2)</f>
      </c>
      <c s="36" t="s">
        <v>146</v>
      </c>
      <c>
        <f>(M62*21)/100</f>
      </c>
      <c t="s">
        <v>27</v>
      </c>
    </row>
    <row r="63" spans="1:5" ht="12.75">
      <c r="A63" s="35" t="s">
        <v>56</v>
      </c>
      <c r="E63" s="39" t="s">
        <v>52</v>
      </c>
    </row>
    <row r="64" spans="1:5" ht="12.75">
      <c r="A64" s="35" t="s">
        <v>57</v>
      </c>
      <c r="E64" s="40" t="s">
        <v>171</v>
      </c>
    </row>
    <row r="65" spans="1:5" ht="12.75">
      <c r="A65" t="s">
        <v>59</v>
      </c>
      <c r="E65" s="39" t="s">
        <v>60</v>
      </c>
    </row>
    <row r="66" spans="1:16" ht="25.5">
      <c r="A66" t="s">
        <v>49</v>
      </c>
      <c s="34" t="s">
        <v>115</v>
      </c>
      <c s="34" t="s">
        <v>562</v>
      </c>
      <c s="35" t="s">
        <v>52</v>
      </c>
      <c s="6" t="s">
        <v>563</v>
      </c>
      <c s="36" t="s">
        <v>54</v>
      </c>
      <c s="37">
        <v>1</v>
      </c>
      <c s="36">
        <v>0</v>
      </c>
      <c s="36">
        <f>ROUND(G66*H66,6)</f>
      </c>
      <c r="L66" s="38">
        <v>0</v>
      </c>
      <c s="32">
        <f>ROUND(ROUND(L66,2)*ROUND(G66,3),2)</f>
      </c>
      <c s="36" t="s">
        <v>146</v>
      </c>
      <c>
        <f>(M66*21)/100</f>
      </c>
      <c t="s">
        <v>27</v>
      </c>
    </row>
    <row r="67" spans="1:5" ht="12.75">
      <c r="A67" s="35" t="s">
        <v>56</v>
      </c>
      <c r="E67" s="39" t="s">
        <v>52</v>
      </c>
    </row>
    <row r="68" spans="1:5" ht="12.75">
      <c r="A68" s="35" t="s">
        <v>57</v>
      </c>
      <c r="E68" s="40" t="s">
        <v>171</v>
      </c>
    </row>
    <row r="69" spans="1:5" ht="12.75">
      <c r="A69" t="s">
        <v>59</v>
      </c>
      <c r="E69" s="39" t="s">
        <v>60</v>
      </c>
    </row>
    <row r="70" spans="1:16" ht="25.5">
      <c r="A70" t="s">
        <v>49</v>
      </c>
      <c s="34" t="s">
        <v>118</v>
      </c>
      <c s="34" t="s">
        <v>178</v>
      </c>
      <c s="35" t="s">
        <v>52</v>
      </c>
      <c s="6" t="s">
        <v>179</v>
      </c>
      <c s="36" t="s">
        <v>54</v>
      </c>
      <c s="37">
        <v>56</v>
      </c>
      <c s="36">
        <v>0</v>
      </c>
      <c s="36">
        <f>ROUND(G70*H70,6)</f>
      </c>
      <c r="L70" s="38">
        <v>0</v>
      </c>
      <c s="32">
        <f>ROUND(ROUND(L70,2)*ROUND(G70,3),2)</f>
      </c>
      <c s="36" t="s">
        <v>146</v>
      </c>
      <c>
        <f>(M70*21)/100</f>
      </c>
      <c t="s">
        <v>27</v>
      </c>
    </row>
    <row r="71" spans="1:5" ht="12.75">
      <c r="A71" s="35" t="s">
        <v>56</v>
      </c>
      <c r="E71" s="39" t="s">
        <v>168</v>
      </c>
    </row>
    <row r="72" spans="1:5" ht="12.75">
      <c r="A72" s="35" t="s">
        <v>57</v>
      </c>
      <c r="E72" s="40" t="s">
        <v>737</v>
      </c>
    </row>
    <row r="73" spans="1:5" ht="12.75">
      <c r="A73" t="s">
        <v>59</v>
      </c>
      <c r="E73" s="39" t="s">
        <v>60</v>
      </c>
    </row>
    <row r="74" spans="1:16" ht="25.5">
      <c r="A74" t="s">
        <v>49</v>
      </c>
      <c s="34" t="s">
        <v>124</v>
      </c>
      <c s="34" t="s">
        <v>181</v>
      </c>
      <c s="35" t="s">
        <v>52</v>
      </c>
      <c s="6" t="s">
        <v>182</v>
      </c>
      <c s="36" t="s">
        <v>54</v>
      </c>
      <c s="37">
        <v>63</v>
      </c>
      <c s="36">
        <v>0</v>
      </c>
      <c s="36">
        <f>ROUND(G74*H74,6)</f>
      </c>
      <c r="L74" s="38">
        <v>0</v>
      </c>
      <c s="32">
        <f>ROUND(ROUND(L74,2)*ROUND(G74,3),2)</f>
      </c>
      <c s="36" t="s">
        <v>146</v>
      </c>
      <c>
        <f>(M74*21)/100</f>
      </c>
      <c t="s">
        <v>27</v>
      </c>
    </row>
    <row r="75" spans="1:5" ht="12.75">
      <c r="A75" s="35" t="s">
        <v>56</v>
      </c>
      <c r="E75" s="39" t="s">
        <v>168</v>
      </c>
    </row>
    <row r="76" spans="1:5" ht="12.75">
      <c r="A76" s="35" t="s">
        <v>57</v>
      </c>
      <c r="E76" s="40" t="s">
        <v>738</v>
      </c>
    </row>
    <row r="77" spans="1:5" ht="12.75">
      <c r="A77" t="s">
        <v>59</v>
      </c>
      <c r="E77" s="39" t="s">
        <v>60</v>
      </c>
    </row>
    <row r="78" spans="1:16" ht="25.5">
      <c r="A78" t="s">
        <v>49</v>
      </c>
      <c s="34" t="s">
        <v>129</v>
      </c>
      <c s="34" t="s">
        <v>184</v>
      </c>
      <c s="35" t="s">
        <v>52</v>
      </c>
      <c s="6" t="s">
        <v>185</v>
      </c>
      <c s="36" t="s">
        <v>54</v>
      </c>
      <c s="37">
        <v>13</v>
      </c>
      <c s="36">
        <v>0</v>
      </c>
      <c s="36">
        <f>ROUND(G78*H78,6)</f>
      </c>
      <c r="L78" s="38">
        <v>0</v>
      </c>
      <c s="32">
        <f>ROUND(ROUND(L78,2)*ROUND(G78,3),2)</f>
      </c>
      <c s="36" t="s">
        <v>146</v>
      </c>
      <c>
        <f>(M78*21)/100</f>
      </c>
      <c t="s">
        <v>27</v>
      </c>
    </row>
    <row r="79" spans="1:5" ht="12.75">
      <c r="A79" s="35" t="s">
        <v>56</v>
      </c>
      <c r="E79" s="39" t="s">
        <v>168</v>
      </c>
    </row>
    <row r="80" spans="1:5" ht="12.75">
      <c r="A80" s="35" t="s">
        <v>57</v>
      </c>
      <c r="E80" s="40" t="s">
        <v>739</v>
      </c>
    </row>
    <row r="81" spans="1:5" ht="12.75">
      <c r="A81" t="s">
        <v>59</v>
      </c>
      <c r="E81" s="39" t="s">
        <v>60</v>
      </c>
    </row>
    <row r="82" spans="1:16" ht="25.5">
      <c r="A82" t="s">
        <v>49</v>
      </c>
      <c s="34" t="s">
        <v>206</v>
      </c>
      <c s="34" t="s">
        <v>571</v>
      </c>
      <c s="35" t="s">
        <v>52</v>
      </c>
      <c s="6" t="s">
        <v>572</v>
      </c>
      <c s="36" t="s">
        <v>54</v>
      </c>
      <c s="37">
        <v>2</v>
      </c>
      <c s="36">
        <v>0</v>
      </c>
      <c s="36">
        <f>ROUND(G82*H82,6)</f>
      </c>
      <c r="L82" s="38">
        <v>0</v>
      </c>
      <c s="32">
        <f>ROUND(ROUND(L82,2)*ROUND(G82,3),2)</f>
      </c>
      <c s="36" t="s">
        <v>279</v>
      </c>
      <c>
        <f>(M82*21)/100</f>
      </c>
      <c t="s">
        <v>27</v>
      </c>
    </row>
    <row r="83" spans="1:5" ht="12.75">
      <c r="A83" s="35" t="s">
        <v>56</v>
      </c>
      <c r="E83" s="39" t="s">
        <v>168</v>
      </c>
    </row>
    <row r="84" spans="1:5" ht="12.75">
      <c r="A84" s="35" t="s">
        <v>57</v>
      </c>
      <c r="E84" s="40" t="s">
        <v>740</v>
      </c>
    </row>
    <row r="85" spans="1:5" ht="12.75">
      <c r="A85" t="s">
        <v>59</v>
      </c>
      <c r="E85" s="39" t="s">
        <v>60</v>
      </c>
    </row>
    <row r="86" spans="1:16" ht="25.5">
      <c r="A86" t="s">
        <v>49</v>
      </c>
      <c s="34" t="s">
        <v>211</v>
      </c>
      <c s="34" t="s">
        <v>574</v>
      </c>
      <c s="35" t="s">
        <v>52</v>
      </c>
      <c s="6" t="s">
        <v>575</v>
      </c>
      <c s="36" t="s">
        <v>54</v>
      </c>
      <c s="37">
        <v>40</v>
      </c>
      <c s="36">
        <v>0</v>
      </c>
      <c s="36">
        <f>ROUND(G86*H86,6)</f>
      </c>
      <c r="L86" s="38">
        <v>0</v>
      </c>
      <c s="32">
        <f>ROUND(ROUND(L86,2)*ROUND(G86,3),2)</f>
      </c>
      <c s="36" t="s">
        <v>146</v>
      </c>
      <c>
        <f>(M86*21)/100</f>
      </c>
      <c t="s">
        <v>27</v>
      </c>
    </row>
    <row r="87" spans="1:5" ht="12.75">
      <c r="A87" s="35" t="s">
        <v>56</v>
      </c>
      <c r="E87" s="39" t="s">
        <v>52</v>
      </c>
    </row>
    <row r="88" spans="1:5" ht="51">
      <c r="A88" s="35" t="s">
        <v>57</v>
      </c>
      <c r="E88" s="40" t="s">
        <v>741</v>
      </c>
    </row>
    <row r="89" spans="1:5" ht="25.5">
      <c r="A89" t="s">
        <v>59</v>
      </c>
      <c r="E89" s="39" t="s">
        <v>742</v>
      </c>
    </row>
    <row r="90" spans="1:16" ht="25.5">
      <c r="A90" t="s">
        <v>49</v>
      </c>
      <c s="34" t="s">
        <v>216</v>
      </c>
      <c s="34" t="s">
        <v>743</v>
      </c>
      <c s="35" t="s">
        <v>52</v>
      </c>
      <c s="6" t="s">
        <v>744</v>
      </c>
      <c s="36" t="s">
        <v>54</v>
      </c>
      <c s="37">
        <v>240</v>
      </c>
      <c s="36">
        <v>0</v>
      </c>
      <c s="36">
        <f>ROUND(G90*H90,6)</f>
      </c>
      <c r="L90" s="38">
        <v>0</v>
      </c>
      <c s="32">
        <f>ROUND(ROUND(L90,2)*ROUND(G90,3),2)</f>
      </c>
      <c s="36" t="s">
        <v>146</v>
      </c>
      <c>
        <f>(M90*21)/100</f>
      </c>
      <c t="s">
        <v>27</v>
      </c>
    </row>
    <row r="91" spans="1:5" ht="38.25">
      <c r="A91" s="35" t="s">
        <v>56</v>
      </c>
      <c r="E91" s="39" t="s">
        <v>745</v>
      </c>
    </row>
    <row r="92" spans="1:5" ht="12.75">
      <c r="A92" s="35" t="s">
        <v>57</v>
      </c>
      <c r="E92" s="40" t="s">
        <v>746</v>
      </c>
    </row>
    <row r="93" spans="1:5" ht="25.5">
      <c r="A93" t="s">
        <v>59</v>
      </c>
      <c r="E93" s="39" t="s">
        <v>742</v>
      </c>
    </row>
    <row r="94" spans="1:16" ht="25.5">
      <c r="A94" t="s">
        <v>49</v>
      </c>
      <c s="34" t="s">
        <v>220</v>
      </c>
      <c s="34" t="s">
        <v>582</v>
      </c>
      <c s="35" t="s">
        <v>52</v>
      </c>
      <c s="6" t="s">
        <v>583</v>
      </c>
      <c s="36" t="s">
        <v>54</v>
      </c>
      <c s="37">
        <v>11</v>
      </c>
      <c s="36">
        <v>0</v>
      </c>
      <c s="36">
        <f>ROUND(G94*H94,6)</f>
      </c>
      <c r="L94" s="38">
        <v>0</v>
      </c>
      <c s="32">
        <f>ROUND(ROUND(L94,2)*ROUND(G94,3),2)</f>
      </c>
      <c s="36" t="s">
        <v>146</v>
      </c>
      <c>
        <f>(M94*21)/100</f>
      </c>
      <c t="s">
        <v>27</v>
      </c>
    </row>
    <row r="95" spans="1:5" ht="12.75">
      <c r="A95" s="35" t="s">
        <v>56</v>
      </c>
      <c r="E95" s="39" t="s">
        <v>52</v>
      </c>
    </row>
    <row r="96" spans="1:5" ht="38.25">
      <c r="A96" s="35" t="s">
        <v>57</v>
      </c>
      <c r="E96" s="40" t="s">
        <v>747</v>
      </c>
    </row>
    <row r="97" spans="1:5" ht="25.5">
      <c r="A97" t="s">
        <v>59</v>
      </c>
      <c r="E97" s="39" t="s">
        <v>742</v>
      </c>
    </row>
    <row r="98" spans="1:16" ht="25.5">
      <c r="A98" t="s">
        <v>49</v>
      </c>
      <c s="34" t="s">
        <v>225</v>
      </c>
      <c s="34" t="s">
        <v>748</v>
      </c>
      <c s="35" t="s">
        <v>52</v>
      </c>
      <c s="6" t="s">
        <v>744</v>
      </c>
      <c s="36" t="s">
        <v>54</v>
      </c>
      <c s="37">
        <v>66</v>
      </c>
      <c s="36">
        <v>0</v>
      </c>
      <c s="36">
        <f>ROUND(G98*H98,6)</f>
      </c>
      <c r="L98" s="38">
        <v>0</v>
      </c>
      <c s="32">
        <f>ROUND(ROUND(L98,2)*ROUND(G98,3),2)</f>
      </c>
      <c s="36" t="s">
        <v>146</v>
      </c>
      <c>
        <f>(M98*21)/100</f>
      </c>
      <c t="s">
        <v>27</v>
      </c>
    </row>
    <row r="99" spans="1:5" ht="38.25">
      <c r="A99" s="35" t="s">
        <v>56</v>
      </c>
      <c r="E99" s="39" t="s">
        <v>749</v>
      </c>
    </row>
    <row r="100" spans="1:5" ht="12.75">
      <c r="A100" s="35" t="s">
        <v>57</v>
      </c>
      <c r="E100" s="40" t="s">
        <v>750</v>
      </c>
    </row>
    <row r="101" spans="1:5" ht="25.5">
      <c r="A101" t="s">
        <v>59</v>
      </c>
      <c r="E101" s="39" t="s">
        <v>742</v>
      </c>
    </row>
    <row r="102" spans="1:16" ht="25.5">
      <c r="A102" t="s">
        <v>49</v>
      </c>
      <c s="34" t="s">
        <v>229</v>
      </c>
      <c s="34" t="s">
        <v>587</v>
      </c>
      <c s="35" t="s">
        <v>52</v>
      </c>
      <c s="6" t="s">
        <v>588</v>
      </c>
      <c s="36" t="s">
        <v>54</v>
      </c>
      <c s="37">
        <v>1</v>
      </c>
      <c s="36">
        <v>0</v>
      </c>
      <c s="36">
        <f>ROUND(G102*H102,6)</f>
      </c>
      <c r="L102" s="38">
        <v>0</v>
      </c>
      <c s="32">
        <f>ROUND(ROUND(L102,2)*ROUND(G102,3),2)</f>
      </c>
      <c s="36" t="s">
        <v>146</v>
      </c>
      <c>
        <f>(M102*21)/100</f>
      </c>
      <c t="s">
        <v>27</v>
      </c>
    </row>
    <row r="103" spans="1:5" ht="12.75">
      <c r="A103" s="35" t="s">
        <v>56</v>
      </c>
      <c r="E103" s="39" t="s">
        <v>52</v>
      </c>
    </row>
    <row r="104" spans="1:5" ht="12.75">
      <c r="A104" s="35" t="s">
        <v>57</v>
      </c>
      <c r="E104" s="40" t="s">
        <v>751</v>
      </c>
    </row>
    <row r="105" spans="1:5" ht="25.5">
      <c r="A105" t="s">
        <v>59</v>
      </c>
      <c r="E105" s="39" t="s">
        <v>742</v>
      </c>
    </row>
    <row r="106" spans="1:16" ht="25.5">
      <c r="A106" t="s">
        <v>49</v>
      </c>
      <c s="34" t="s">
        <v>233</v>
      </c>
      <c s="34" t="s">
        <v>752</v>
      </c>
      <c s="35" t="s">
        <v>52</v>
      </c>
      <c s="6" t="s">
        <v>744</v>
      </c>
      <c s="36" t="s">
        <v>54</v>
      </c>
      <c s="37">
        <v>6</v>
      </c>
      <c s="36">
        <v>0</v>
      </c>
      <c s="36">
        <f>ROUND(G106*H106,6)</f>
      </c>
      <c r="L106" s="38">
        <v>0</v>
      </c>
      <c s="32">
        <f>ROUND(ROUND(L106,2)*ROUND(G106,3),2)</f>
      </c>
      <c s="36" t="s">
        <v>146</v>
      </c>
      <c>
        <f>(M106*21)/100</f>
      </c>
      <c t="s">
        <v>27</v>
      </c>
    </row>
    <row r="107" spans="1:5" ht="38.25">
      <c r="A107" s="35" t="s">
        <v>56</v>
      </c>
      <c r="E107" s="39" t="s">
        <v>753</v>
      </c>
    </row>
    <row r="108" spans="1:5" ht="12.75">
      <c r="A108" s="35" t="s">
        <v>57</v>
      </c>
      <c r="E108" s="40" t="s">
        <v>754</v>
      </c>
    </row>
    <row r="109" spans="1:5" ht="25.5">
      <c r="A109" t="s">
        <v>59</v>
      </c>
      <c r="E109" s="39" t="s">
        <v>742</v>
      </c>
    </row>
    <row r="110" spans="1:16" ht="25.5">
      <c r="A110" t="s">
        <v>49</v>
      </c>
      <c s="34" t="s">
        <v>237</v>
      </c>
      <c s="34" t="s">
        <v>755</v>
      </c>
      <c s="35" t="s">
        <v>52</v>
      </c>
      <c s="6" t="s">
        <v>756</v>
      </c>
      <c s="36" t="s">
        <v>54</v>
      </c>
      <c s="37">
        <v>2</v>
      </c>
      <c s="36">
        <v>0</v>
      </c>
      <c s="36">
        <f>ROUND(G110*H110,6)</f>
      </c>
      <c r="L110" s="38">
        <v>0</v>
      </c>
      <c s="32">
        <f>ROUND(ROUND(L110,2)*ROUND(G110,3),2)</f>
      </c>
      <c s="36" t="s">
        <v>146</v>
      </c>
      <c>
        <f>(M110*21)/100</f>
      </c>
      <c t="s">
        <v>27</v>
      </c>
    </row>
    <row r="111" spans="1:5" ht="12.75">
      <c r="A111" s="35" t="s">
        <v>56</v>
      </c>
      <c r="E111" s="39" t="s">
        <v>52</v>
      </c>
    </row>
    <row r="112" spans="1:5" ht="12.75">
      <c r="A112" s="35" t="s">
        <v>57</v>
      </c>
      <c r="E112" s="40" t="s">
        <v>757</v>
      </c>
    </row>
    <row r="113" spans="1:5" ht="25.5">
      <c r="A113" t="s">
        <v>59</v>
      </c>
      <c r="E113" s="39" t="s">
        <v>742</v>
      </c>
    </row>
    <row r="114" spans="1:16" ht="25.5">
      <c r="A114" t="s">
        <v>49</v>
      </c>
      <c s="34" t="s">
        <v>241</v>
      </c>
      <c s="34" t="s">
        <v>758</v>
      </c>
      <c s="35" t="s">
        <v>52</v>
      </c>
      <c s="6" t="s">
        <v>744</v>
      </c>
      <c s="36" t="s">
        <v>54</v>
      </c>
      <c s="37">
        <v>12</v>
      </c>
      <c s="36">
        <v>0</v>
      </c>
      <c s="36">
        <f>ROUND(G114*H114,6)</f>
      </c>
      <c r="L114" s="38">
        <v>0</v>
      </c>
      <c s="32">
        <f>ROUND(ROUND(L114,2)*ROUND(G114,3),2)</f>
      </c>
      <c s="36" t="s">
        <v>146</v>
      </c>
      <c>
        <f>(M114*21)/100</f>
      </c>
      <c t="s">
        <v>27</v>
      </c>
    </row>
    <row r="115" spans="1:5" ht="38.25">
      <c r="A115" s="35" t="s">
        <v>56</v>
      </c>
      <c r="E115" s="39" t="s">
        <v>759</v>
      </c>
    </row>
    <row r="116" spans="1:5" ht="12.75">
      <c r="A116" s="35" t="s">
        <v>57</v>
      </c>
      <c r="E116" s="40" t="s">
        <v>760</v>
      </c>
    </row>
    <row r="117" spans="1:5" ht="25.5">
      <c r="A117" t="s">
        <v>59</v>
      </c>
      <c r="E117" s="39" t="s">
        <v>742</v>
      </c>
    </row>
    <row r="118" spans="1:16" ht="25.5">
      <c r="A118" t="s">
        <v>49</v>
      </c>
      <c s="34" t="s">
        <v>245</v>
      </c>
      <c s="34" t="s">
        <v>187</v>
      </c>
      <c s="35" t="s">
        <v>52</v>
      </c>
      <c s="6" t="s">
        <v>188</v>
      </c>
      <c s="36" t="s">
        <v>72</v>
      </c>
      <c s="37">
        <v>36</v>
      </c>
      <c s="36">
        <v>0</v>
      </c>
      <c s="36">
        <f>ROUND(G118*H118,6)</f>
      </c>
      <c r="L118" s="38">
        <v>0</v>
      </c>
      <c s="32">
        <f>ROUND(ROUND(L118,2)*ROUND(G118,3),2)</f>
      </c>
      <c s="36" t="s">
        <v>146</v>
      </c>
      <c>
        <f>(M118*21)/100</f>
      </c>
      <c t="s">
        <v>27</v>
      </c>
    </row>
    <row r="119" spans="1:5" ht="12.75">
      <c r="A119" s="35" t="s">
        <v>56</v>
      </c>
      <c r="E119" s="39" t="s">
        <v>52</v>
      </c>
    </row>
    <row r="120" spans="1:5" ht="12.75">
      <c r="A120" s="35" t="s">
        <v>57</v>
      </c>
      <c r="E120" s="40" t="s">
        <v>761</v>
      </c>
    </row>
    <row r="121" spans="1:5" ht="12.75">
      <c r="A121" t="s">
        <v>59</v>
      </c>
      <c r="E121" s="39" t="s">
        <v>762</v>
      </c>
    </row>
    <row r="122" spans="1:16" ht="25.5">
      <c r="A122" t="s">
        <v>49</v>
      </c>
      <c s="34" t="s">
        <v>249</v>
      </c>
      <c s="34" t="s">
        <v>191</v>
      </c>
      <c s="35" t="s">
        <v>52</v>
      </c>
      <c s="6" t="s">
        <v>192</v>
      </c>
      <c s="36" t="s">
        <v>72</v>
      </c>
      <c s="37">
        <v>360</v>
      </c>
      <c s="36">
        <v>0</v>
      </c>
      <c s="36">
        <f>ROUND(G122*H122,6)</f>
      </c>
      <c r="L122" s="38">
        <v>0</v>
      </c>
      <c s="32">
        <f>ROUND(ROUND(L122,2)*ROUND(G122,3),2)</f>
      </c>
      <c s="36" t="s">
        <v>146</v>
      </c>
      <c>
        <f>(M122*21)/100</f>
      </c>
      <c t="s">
        <v>27</v>
      </c>
    </row>
    <row r="123" spans="1:5" ht="38.25">
      <c r="A123" s="35" t="s">
        <v>56</v>
      </c>
      <c r="E123" s="39" t="s">
        <v>193</v>
      </c>
    </row>
    <row r="124" spans="1:5" ht="12.75">
      <c r="A124" s="35" t="s">
        <v>57</v>
      </c>
      <c r="E124" s="40" t="s">
        <v>763</v>
      </c>
    </row>
    <row r="125" spans="1:5" ht="12.75">
      <c r="A125" t="s">
        <v>59</v>
      </c>
      <c r="E125" s="39" t="s">
        <v>762</v>
      </c>
    </row>
    <row r="126" spans="1:16" ht="25.5">
      <c r="A126" t="s">
        <v>49</v>
      </c>
      <c s="34" t="s">
        <v>253</v>
      </c>
      <c s="34" t="s">
        <v>196</v>
      </c>
      <c s="35" t="s">
        <v>52</v>
      </c>
      <c s="6" t="s">
        <v>197</v>
      </c>
      <c s="36" t="s">
        <v>72</v>
      </c>
      <c s="37">
        <v>36</v>
      </c>
      <c s="36">
        <v>0</v>
      </c>
      <c s="36">
        <f>ROUND(G126*H126,6)</f>
      </c>
      <c r="L126" s="38">
        <v>0</v>
      </c>
      <c s="32">
        <f>ROUND(ROUND(L126,2)*ROUND(G126,3),2)</f>
      </c>
      <c s="36" t="s">
        <v>146</v>
      </c>
      <c>
        <f>(M126*21)/100</f>
      </c>
      <c t="s">
        <v>27</v>
      </c>
    </row>
    <row r="127" spans="1:5" ht="25.5">
      <c r="A127" s="35" t="s">
        <v>56</v>
      </c>
      <c r="E127" s="39" t="s">
        <v>198</v>
      </c>
    </row>
    <row r="128" spans="1:5" ht="12.75">
      <c r="A128" s="35" t="s">
        <v>57</v>
      </c>
      <c r="E128" s="40" t="s">
        <v>764</v>
      </c>
    </row>
    <row r="129" spans="1:5" ht="12.75">
      <c r="A129" t="s">
        <v>59</v>
      </c>
      <c r="E129" s="39" t="s">
        <v>762</v>
      </c>
    </row>
    <row r="130" spans="1:13" ht="12.75">
      <c r="A130" t="s">
        <v>46</v>
      </c>
      <c r="C130" s="31" t="s">
        <v>200</v>
      </c>
      <c r="E130" s="33" t="s">
        <v>201</v>
      </c>
      <c r="J130" s="32">
        <f>0</f>
      </c>
      <c s="32">
        <f>0</f>
      </c>
      <c s="32">
        <f>0+L131+L135+L139+L143+L147+L151+L155+L159+L163+L167+L171+L175+L179+L183+L187</f>
      </c>
      <c s="32">
        <f>0+M131+M135+M139+M143+M147+M151+M155+M159+M163+M167+M171+M175+M179+M183+M187</f>
      </c>
    </row>
    <row r="131" spans="1:16" ht="25.5">
      <c r="A131" t="s">
        <v>49</v>
      </c>
      <c s="34" t="s">
        <v>258</v>
      </c>
      <c s="34" t="s">
        <v>202</v>
      </c>
      <c s="35" t="s">
        <v>52</v>
      </c>
      <c s="6" t="s">
        <v>203</v>
      </c>
      <c s="36" t="s">
        <v>204</v>
      </c>
      <c s="37">
        <v>583.6</v>
      </c>
      <c s="36">
        <v>0</v>
      </c>
      <c s="36">
        <f>ROUND(G131*H131,6)</f>
      </c>
      <c r="L131" s="38">
        <v>0</v>
      </c>
      <c s="32">
        <f>ROUND(ROUND(L131,2)*ROUND(G131,3),2)</f>
      </c>
      <c s="36" t="s">
        <v>146</v>
      </c>
      <c>
        <f>(M131*21)/100</f>
      </c>
      <c t="s">
        <v>27</v>
      </c>
    </row>
    <row r="132" spans="1:5" ht="12.75">
      <c r="A132" s="35" t="s">
        <v>56</v>
      </c>
      <c r="E132" s="39" t="s">
        <v>52</v>
      </c>
    </row>
    <row r="133" spans="1:5" ht="89.25">
      <c r="A133" s="35" t="s">
        <v>57</v>
      </c>
      <c r="E133" s="40" t="s">
        <v>765</v>
      </c>
    </row>
    <row r="134" spans="1:5" ht="12.75">
      <c r="A134" t="s">
        <v>59</v>
      </c>
      <c r="E134" s="39" t="s">
        <v>60</v>
      </c>
    </row>
    <row r="135" spans="1:16" ht="25.5">
      <c r="A135" t="s">
        <v>49</v>
      </c>
      <c s="34" t="s">
        <v>262</v>
      </c>
      <c s="34" t="s">
        <v>207</v>
      </c>
      <c s="35" t="s">
        <v>52</v>
      </c>
      <c s="6" t="s">
        <v>208</v>
      </c>
      <c s="36" t="s">
        <v>204</v>
      </c>
      <c s="37">
        <v>6.047</v>
      </c>
      <c s="36">
        <v>0</v>
      </c>
      <c s="36">
        <f>ROUND(G135*H135,6)</f>
      </c>
      <c r="L135" s="38">
        <v>0</v>
      </c>
      <c s="32">
        <f>ROUND(ROUND(L135,2)*ROUND(G135,3),2)</f>
      </c>
      <c s="36" t="s">
        <v>146</v>
      </c>
      <c>
        <f>(M135*21)/100</f>
      </c>
      <c t="s">
        <v>27</v>
      </c>
    </row>
    <row r="136" spans="1:5" ht="38.25">
      <c r="A136" s="35" t="s">
        <v>56</v>
      </c>
      <c r="E136" s="39" t="s">
        <v>209</v>
      </c>
    </row>
    <row r="137" spans="1:5" ht="191.25">
      <c r="A137" s="35" t="s">
        <v>57</v>
      </c>
      <c r="E137" s="40" t="s">
        <v>766</v>
      </c>
    </row>
    <row r="138" spans="1:5" ht="12.75">
      <c r="A138" t="s">
        <v>59</v>
      </c>
      <c r="E138" s="39" t="s">
        <v>60</v>
      </c>
    </row>
    <row r="139" spans="1:16" ht="25.5">
      <c r="A139" t="s">
        <v>49</v>
      </c>
      <c s="34" t="s">
        <v>266</v>
      </c>
      <c s="34" t="s">
        <v>212</v>
      </c>
      <c s="35" t="s">
        <v>52</v>
      </c>
      <c s="6" t="s">
        <v>213</v>
      </c>
      <c s="36" t="s">
        <v>204</v>
      </c>
      <c s="37">
        <v>19</v>
      </c>
      <c s="36">
        <v>0.00158</v>
      </c>
      <c s="36">
        <f>ROUND(G139*H139,6)</f>
      </c>
      <c r="L139" s="38">
        <v>0</v>
      </c>
      <c s="32">
        <f>ROUND(ROUND(L139,2)*ROUND(G139,3),2)</f>
      </c>
      <c s="36" t="s">
        <v>146</v>
      </c>
      <c>
        <f>(M139*21)/100</f>
      </c>
      <c t="s">
        <v>27</v>
      </c>
    </row>
    <row r="140" spans="1:5" ht="25.5">
      <c r="A140" s="35" t="s">
        <v>56</v>
      </c>
      <c r="E140" s="39" t="s">
        <v>214</v>
      </c>
    </row>
    <row r="141" spans="1:5" ht="38.25">
      <c r="A141" s="35" t="s">
        <v>57</v>
      </c>
      <c r="E141" s="40" t="s">
        <v>767</v>
      </c>
    </row>
    <row r="142" spans="1:5" ht="12.75">
      <c r="A142" t="s">
        <v>59</v>
      </c>
      <c r="E142" s="39" t="s">
        <v>60</v>
      </c>
    </row>
    <row r="143" spans="1:16" ht="25.5">
      <c r="A143" t="s">
        <v>49</v>
      </c>
      <c s="34" t="s">
        <v>270</v>
      </c>
      <c s="34" t="s">
        <v>217</v>
      </c>
      <c s="35" t="s">
        <v>52</v>
      </c>
      <c s="6" t="s">
        <v>218</v>
      </c>
      <c s="36" t="s">
        <v>204</v>
      </c>
      <c s="37">
        <v>48.266</v>
      </c>
      <c s="36">
        <v>0</v>
      </c>
      <c s="36">
        <f>ROUND(G143*H143,6)</f>
      </c>
      <c r="L143" s="38">
        <v>0</v>
      </c>
      <c s="32">
        <f>ROUND(ROUND(L143,2)*ROUND(G143,3),2)</f>
      </c>
      <c s="36" t="s">
        <v>146</v>
      </c>
      <c>
        <f>(M143*21)/100</f>
      </c>
      <c t="s">
        <v>27</v>
      </c>
    </row>
    <row r="144" spans="1:5" ht="38.25">
      <c r="A144" s="35" t="s">
        <v>56</v>
      </c>
      <c r="E144" s="39" t="s">
        <v>768</v>
      </c>
    </row>
    <row r="145" spans="1:5" ht="409.5">
      <c r="A145" s="35" t="s">
        <v>57</v>
      </c>
      <c r="E145" s="40" t="s">
        <v>769</v>
      </c>
    </row>
    <row r="146" spans="1:5" ht="12.75">
      <c r="A146" t="s">
        <v>59</v>
      </c>
      <c r="E146" s="39" t="s">
        <v>60</v>
      </c>
    </row>
    <row r="147" spans="1:16" ht="25.5">
      <c r="A147" t="s">
        <v>49</v>
      </c>
      <c s="34" t="s">
        <v>275</v>
      </c>
      <c s="34" t="s">
        <v>221</v>
      </c>
      <c s="35" t="s">
        <v>52</v>
      </c>
      <c s="6" t="s">
        <v>222</v>
      </c>
      <c s="36" t="s">
        <v>204</v>
      </c>
      <c s="37">
        <v>22.75</v>
      </c>
      <c s="36">
        <v>0</v>
      </c>
      <c s="36">
        <f>ROUND(G147*H147,6)</f>
      </c>
      <c r="L147" s="38">
        <v>0</v>
      </c>
      <c s="32">
        <f>ROUND(ROUND(L147,2)*ROUND(G147,3),2)</f>
      </c>
      <c s="36" t="s">
        <v>146</v>
      </c>
      <c>
        <f>(M147*21)/100</f>
      </c>
      <c t="s">
        <v>27</v>
      </c>
    </row>
    <row r="148" spans="1:5" ht="12.75">
      <c r="A148" s="35" t="s">
        <v>56</v>
      </c>
      <c r="E148" s="39" t="s">
        <v>52</v>
      </c>
    </row>
    <row r="149" spans="1:5" ht="12.75">
      <c r="A149" s="35" t="s">
        <v>57</v>
      </c>
      <c r="E149" s="40" t="s">
        <v>770</v>
      </c>
    </row>
    <row r="150" spans="1:5" ht="25.5">
      <c r="A150" t="s">
        <v>59</v>
      </c>
      <c r="E150" s="39" t="s">
        <v>771</v>
      </c>
    </row>
    <row r="151" spans="1:16" ht="25.5">
      <c r="A151" t="s">
        <v>49</v>
      </c>
      <c s="34" t="s">
        <v>282</v>
      </c>
      <c s="34" t="s">
        <v>772</v>
      </c>
      <c s="35" t="s">
        <v>52</v>
      </c>
      <c s="6" t="s">
        <v>773</v>
      </c>
      <c s="36" t="s">
        <v>204</v>
      </c>
      <c s="37">
        <v>164.331</v>
      </c>
      <c s="36">
        <v>0</v>
      </c>
      <c s="36">
        <f>ROUND(G151*H151,6)</f>
      </c>
      <c r="L151" s="38">
        <v>0</v>
      </c>
      <c s="32">
        <f>ROUND(ROUND(L151,2)*ROUND(G151,3),2)</f>
      </c>
      <c s="36" t="s">
        <v>146</v>
      </c>
      <c>
        <f>(M151*21)/100</f>
      </c>
      <c t="s">
        <v>27</v>
      </c>
    </row>
    <row r="152" spans="1:5" ht="12.75">
      <c r="A152" s="35" t="s">
        <v>56</v>
      </c>
      <c r="E152" s="39" t="s">
        <v>52</v>
      </c>
    </row>
    <row r="153" spans="1:5" ht="267.75">
      <c r="A153" s="35" t="s">
        <v>57</v>
      </c>
      <c r="E153" s="40" t="s">
        <v>774</v>
      </c>
    </row>
    <row r="154" spans="1:5" ht="12.75">
      <c r="A154" t="s">
        <v>59</v>
      </c>
      <c r="E154" s="39" t="s">
        <v>60</v>
      </c>
    </row>
    <row r="155" spans="1:16" ht="25.5">
      <c r="A155" t="s">
        <v>49</v>
      </c>
      <c s="34" t="s">
        <v>288</v>
      </c>
      <c s="34" t="s">
        <v>230</v>
      </c>
      <c s="35" t="s">
        <v>52</v>
      </c>
      <c s="6" t="s">
        <v>231</v>
      </c>
      <c s="36" t="s">
        <v>204</v>
      </c>
      <c s="37">
        <v>164.331</v>
      </c>
      <c s="36">
        <v>0</v>
      </c>
      <c s="36">
        <f>ROUND(G155*H155,6)</f>
      </c>
      <c r="L155" s="38">
        <v>0</v>
      </c>
      <c s="32">
        <f>ROUND(ROUND(L155,2)*ROUND(G155,3),2)</f>
      </c>
      <c s="36" t="s">
        <v>146</v>
      </c>
      <c>
        <f>(M155*21)/100</f>
      </c>
      <c t="s">
        <v>27</v>
      </c>
    </row>
    <row r="156" spans="1:5" ht="25.5">
      <c r="A156" s="35" t="s">
        <v>56</v>
      </c>
      <c r="E156" s="39" t="s">
        <v>232</v>
      </c>
    </row>
    <row r="157" spans="1:5" ht="12.75">
      <c r="A157" s="35" t="s">
        <v>57</v>
      </c>
      <c r="E157" s="40" t="s">
        <v>159</v>
      </c>
    </row>
    <row r="158" spans="1:5" ht="12.75">
      <c r="A158" t="s">
        <v>59</v>
      </c>
      <c r="E158" s="39" t="s">
        <v>60</v>
      </c>
    </row>
    <row r="159" spans="1:16" ht="25.5">
      <c r="A159" t="s">
        <v>49</v>
      </c>
      <c s="34" t="s">
        <v>296</v>
      </c>
      <c s="34" t="s">
        <v>234</v>
      </c>
      <c s="35" t="s">
        <v>52</v>
      </c>
      <c s="6" t="s">
        <v>235</v>
      </c>
      <c s="36" t="s">
        <v>204</v>
      </c>
      <c s="37">
        <v>2.25</v>
      </c>
      <c s="36">
        <v>0</v>
      </c>
      <c s="36">
        <f>ROUND(G159*H159,6)</f>
      </c>
      <c r="L159" s="38">
        <v>0</v>
      </c>
      <c s="32">
        <f>ROUND(ROUND(L159,2)*ROUND(G159,3),2)</f>
      </c>
      <c s="36" t="s">
        <v>146</v>
      </c>
      <c>
        <f>(M159*21)/100</f>
      </c>
      <c t="s">
        <v>27</v>
      </c>
    </row>
    <row r="160" spans="1:5" ht="12.75">
      <c r="A160" s="35" t="s">
        <v>56</v>
      </c>
      <c r="E160" s="39" t="s">
        <v>52</v>
      </c>
    </row>
    <row r="161" spans="1:5" ht="114.75">
      <c r="A161" s="35" t="s">
        <v>57</v>
      </c>
      <c r="E161" s="40" t="s">
        <v>775</v>
      </c>
    </row>
    <row r="162" spans="1:5" ht="12.75">
      <c r="A162" t="s">
        <v>59</v>
      </c>
      <c r="E162" s="39" t="s">
        <v>60</v>
      </c>
    </row>
    <row r="163" spans="1:16" ht="25.5">
      <c r="A163" t="s">
        <v>49</v>
      </c>
      <c s="34" t="s">
        <v>302</v>
      </c>
      <c s="34" t="s">
        <v>238</v>
      </c>
      <c s="35" t="s">
        <v>52</v>
      </c>
      <c s="6" t="s">
        <v>239</v>
      </c>
      <c s="36" t="s">
        <v>204</v>
      </c>
      <c s="37">
        <v>2.85</v>
      </c>
      <c s="36">
        <v>0</v>
      </c>
      <c s="36">
        <f>ROUND(G163*H163,6)</f>
      </c>
      <c r="L163" s="38">
        <v>0</v>
      </c>
      <c s="32">
        <f>ROUND(ROUND(L163,2)*ROUND(G163,3),2)</f>
      </c>
      <c s="36" t="s">
        <v>146</v>
      </c>
      <c>
        <f>(M163*21)/100</f>
      </c>
      <c t="s">
        <v>27</v>
      </c>
    </row>
    <row r="164" spans="1:5" ht="12.75">
      <c r="A164" s="35" t="s">
        <v>56</v>
      </c>
      <c r="E164" s="39" t="s">
        <v>52</v>
      </c>
    </row>
    <row r="165" spans="1:5" ht="89.25">
      <c r="A165" s="35" t="s">
        <v>57</v>
      </c>
      <c r="E165" s="40" t="s">
        <v>776</v>
      </c>
    </row>
    <row r="166" spans="1:5" ht="12.75">
      <c r="A166" t="s">
        <v>59</v>
      </c>
      <c r="E166" s="39" t="s">
        <v>60</v>
      </c>
    </row>
    <row r="167" spans="1:16" ht="25.5">
      <c r="A167" t="s">
        <v>49</v>
      </c>
      <c s="34" t="s">
        <v>307</v>
      </c>
      <c s="34" t="s">
        <v>254</v>
      </c>
      <c s="35" t="s">
        <v>52</v>
      </c>
      <c s="6" t="s">
        <v>255</v>
      </c>
      <c s="36" t="s">
        <v>204</v>
      </c>
      <c s="37">
        <v>13</v>
      </c>
      <c s="36">
        <v>0</v>
      </c>
      <c s="36">
        <f>ROUND(G167*H167,6)</f>
      </c>
      <c r="L167" s="38">
        <v>0</v>
      </c>
      <c s="32">
        <f>ROUND(ROUND(L167,2)*ROUND(G167,3),2)</f>
      </c>
      <c s="36" t="s">
        <v>146</v>
      </c>
      <c>
        <f>(M167*21)/100</f>
      </c>
      <c t="s">
        <v>27</v>
      </c>
    </row>
    <row r="168" spans="1:5" ht="51">
      <c r="A168" s="35" t="s">
        <v>56</v>
      </c>
      <c r="E168" s="39" t="s">
        <v>256</v>
      </c>
    </row>
    <row r="169" spans="1:5" ht="51">
      <c r="A169" s="35" t="s">
        <v>57</v>
      </c>
      <c r="E169" s="40" t="s">
        <v>777</v>
      </c>
    </row>
    <row r="170" spans="1:5" ht="12.75">
      <c r="A170" t="s">
        <v>59</v>
      </c>
      <c r="E170" s="39" t="s">
        <v>778</v>
      </c>
    </row>
    <row r="171" spans="1:16" ht="25.5">
      <c r="A171" t="s">
        <v>49</v>
      </c>
      <c s="34" t="s">
        <v>311</v>
      </c>
      <c s="34" t="s">
        <v>259</v>
      </c>
      <c s="35" t="s">
        <v>52</v>
      </c>
      <c s="6" t="s">
        <v>260</v>
      </c>
      <c s="36" t="s">
        <v>72</v>
      </c>
      <c s="37">
        <v>19.5</v>
      </c>
      <c s="36">
        <v>0</v>
      </c>
      <c s="36">
        <f>ROUND(G171*H171,6)</f>
      </c>
      <c r="L171" s="38">
        <v>0</v>
      </c>
      <c s="32">
        <f>ROUND(ROUND(L171,2)*ROUND(G171,3),2)</f>
      </c>
      <c s="36" t="s">
        <v>146</v>
      </c>
      <c>
        <f>(M171*21)/100</f>
      </c>
      <c t="s">
        <v>27</v>
      </c>
    </row>
    <row r="172" spans="1:5" ht="12.75">
      <c r="A172" s="35" t="s">
        <v>56</v>
      </c>
      <c r="E172" s="39" t="s">
        <v>52</v>
      </c>
    </row>
    <row r="173" spans="1:5" ht="12.75">
      <c r="A173" s="35" t="s">
        <v>57</v>
      </c>
      <c r="E173" s="40" t="s">
        <v>779</v>
      </c>
    </row>
    <row r="174" spans="1:5" ht="12.75">
      <c r="A174" t="s">
        <v>59</v>
      </c>
      <c r="E174" s="39" t="s">
        <v>778</v>
      </c>
    </row>
    <row r="175" spans="1:16" ht="25.5">
      <c r="A175" t="s">
        <v>49</v>
      </c>
      <c s="34" t="s">
        <v>315</v>
      </c>
      <c s="34" t="s">
        <v>263</v>
      </c>
      <c s="35" t="s">
        <v>52</v>
      </c>
      <c s="6" t="s">
        <v>264</v>
      </c>
      <c s="36" t="s">
        <v>204</v>
      </c>
      <c s="37">
        <v>773.447</v>
      </c>
      <c s="36">
        <v>0</v>
      </c>
      <c s="36">
        <f>ROUND(G175*H175,6)</f>
      </c>
      <c r="L175" s="38">
        <v>0</v>
      </c>
      <c s="32">
        <f>ROUND(ROUND(L175,2)*ROUND(G175,3),2)</f>
      </c>
      <c s="36" t="s">
        <v>146</v>
      </c>
      <c>
        <f>(M175*21)/100</f>
      </c>
      <c t="s">
        <v>27</v>
      </c>
    </row>
    <row r="176" spans="1:5" ht="12.75">
      <c r="A176" s="35" t="s">
        <v>56</v>
      </c>
      <c r="E176" s="39" t="s">
        <v>52</v>
      </c>
    </row>
    <row r="177" spans="1:5" ht="51">
      <c r="A177" s="35" t="s">
        <v>57</v>
      </c>
      <c r="E177" s="40" t="s">
        <v>780</v>
      </c>
    </row>
    <row r="178" spans="1:5" ht="12.75">
      <c r="A178" t="s">
        <v>59</v>
      </c>
      <c r="E178" s="39" t="s">
        <v>60</v>
      </c>
    </row>
    <row r="179" spans="1:16" ht="25.5">
      <c r="A179" t="s">
        <v>49</v>
      </c>
      <c s="34" t="s">
        <v>319</v>
      </c>
      <c s="34" t="s">
        <v>267</v>
      </c>
      <c s="35" t="s">
        <v>52</v>
      </c>
      <c s="6" t="s">
        <v>268</v>
      </c>
      <c s="36" t="s">
        <v>204</v>
      </c>
      <c s="37">
        <v>6.18</v>
      </c>
      <c s="36">
        <v>0</v>
      </c>
      <c s="36">
        <f>ROUND(G179*H179,6)</f>
      </c>
      <c r="L179" s="38">
        <v>0</v>
      </c>
      <c s="32">
        <f>ROUND(ROUND(L179,2)*ROUND(G179,3),2)</f>
      </c>
      <c s="36" t="s">
        <v>146</v>
      </c>
      <c>
        <f>(M179*21)/100</f>
      </c>
      <c t="s">
        <v>27</v>
      </c>
    </row>
    <row r="180" spans="1:5" ht="12.75">
      <c r="A180" s="35" t="s">
        <v>56</v>
      </c>
      <c r="E180" s="39" t="s">
        <v>52</v>
      </c>
    </row>
    <row r="181" spans="1:5" ht="38.25">
      <c r="A181" s="35" t="s">
        <v>57</v>
      </c>
      <c r="E181" s="40" t="s">
        <v>781</v>
      </c>
    </row>
    <row r="182" spans="1:5" ht="12.75">
      <c r="A182" t="s">
        <v>59</v>
      </c>
      <c r="E182" s="39" t="s">
        <v>60</v>
      </c>
    </row>
    <row r="183" spans="1:16" ht="25.5">
      <c r="A183" t="s">
        <v>49</v>
      </c>
      <c s="34" t="s">
        <v>323</v>
      </c>
      <c s="34" t="s">
        <v>276</v>
      </c>
      <c s="35" t="s">
        <v>277</v>
      </c>
      <c s="6" t="s">
        <v>278</v>
      </c>
      <c s="36" t="s">
        <v>121</v>
      </c>
      <c s="37">
        <v>1392.205</v>
      </c>
      <c s="36">
        <v>0</v>
      </c>
      <c s="36">
        <f>ROUND(G183*H183,6)</f>
      </c>
      <c r="L183" s="38">
        <v>0</v>
      </c>
      <c s="32">
        <f>ROUND(ROUND(L183,2)*ROUND(G183,3),2)</f>
      </c>
      <c s="36" t="s">
        <v>279</v>
      </c>
      <c>
        <f>(M183*21)/100</f>
      </c>
      <c t="s">
        <v>27</v>
      </c>
    </row>
    <row r="184" spans="1:5" ht="38.25">
      <c r="A184" s="35" t="s">
        <v>56</v>
      </c>
      <c r="E184" s="39" t="s">
        <v>280</v>
      </c>
    </row>
    <row r="185" spans="1:5" ht="12.75">
      <c r="A185" s="35" t="s">
        <v>57</v>
      </c>
      <c r="E185" s="40" t="s">
        <v>782</v>
      </c>
    </row>
    <row r="186" spans="1:5" ht="191.25">
      <c r="A186" t="s">
        <v>59</v>
      </c>
      <c r="E186" s="39" t="s">
        <v>135</v>
      </c>
    </row>
    <row r="187" spans="1:16" ht="25.5">
      <c r="A187" t="s">
        <v>49</v>
      </c>
      <c s="34" t="s">
        <v>327</v>
      </c>
      <c s="34" t="s">
        <v>283</v>
      </c>
      <c s="35" t="s">
        <v>284</v>
      </c>
      <c s="6" t="s">
        <v>285</v>
      </c>
      <c s="36" t="s">
        <v>121</v>
      </c>
      <c s="37">
        <v>12.36</v>
      </c>
      <c s="36">
        <v>0</v>
      </c>
      <c s="36">
        <f>ROUND(G187*H187,6)</f>
      </c>
      <c r="L187" s="38">
        <v>0</v>
      </c>
      <c s="32">
        <f>ROUND(ROUND(L187,2)*ROUND(G187,3),2)</f>
      </c>
      <c s="36" t="s">
        <v>279</v>
      </c>
      <c>
        <f>(M187*21)/100</f>
      </c>
      <c t="s">
        <v>27</v>
      </c>
    </row>
    <row r="188" spans="1:5" ht="38.25">
      <c r="A188" s="35" t="s">
        <v>56</v>
      </c>
      <c r="E188" s="39" t="s">
        <v>280</v>
      </c>
    </row>
    <row r="189" spans="1:5" ht="12.75">
      <c r="A189" s="35" t="s">
        <v>57</v>
      </c>
      <c r="E189" s="40" t="s">
        <v>783</v>
      </c>
    </row>
    <row r="190" spans="1:5" ht="191.25">
      <c r="A190" t="s">
        <v>59</v>
      </c>
      <c r="E190" s="39" t="s">
        <v>135</v>
      </c>
    </row>
    <row r="191" spans="1:13" ht="12.75">
      <c r="A191" t="s">
        <v>46</v>
      </c>
      <c r="C191" s="31" t="s">
        <v>294</v>
      </c>
      <c r="E191" s="33" t="s">
        <v>295</v>
      </c>
      <c r="J191" s="32">
        <f>0</f>
      </c>
      <c s="32">
        <f>0</f>
      </c>
      <c s="32">
        <f>0+L192+L196+L200+L204+L208+L212+L216+L220+L224+L228+L232+L236+L240+L244+L248+L252+L256+L260+L264+L268+L272+L276+L280+L284+L288+L292+L296+L300+L304+L308+L312+L316+L320+L324+L328+L332+L336+L340+L344+L348+L352+L356+L360+L364+L368+L372+L376+L380+L384+L388+L392</f>
      </c>
      <c s="32">
        <f>0+M192+M196+M200+M204+M208+M212+M216+M220+M224+M228+M232+M236+M240+M244+M248+M252+M256+M260+M264+M268+M272+M276+M280+M284+M288+M292+M296+M300+M304+M308+M312+M316+M320+M324+M328+M332+M336+M340+M344+M348+M352+M356+M360+M364+M368+M372+M376+M380+M384+M388+M392</f>
      </c>
    </row>
    <row r="192" spans="1:16" ht="12.75">
      <c r="A192" t="s">
        <v>49</v>
      </c>
      <c s="34" t="s">
        <v>332</v>
      </c>
      <c s="34" t="s">
        <v>341</v>
      </c>
      <c s="35" t="s">
        <v>52</v>
      </c>
      <c s="6" t="s">
        <v>342</v>
      </c>
      <c s="36" t="s">
        <v>72</v>
      </c>
      <c s="37">
        <v>1702</v>
      </c>
      <c s="36">
        <v>0</v>
      </c>
      <c s="36">
        <f>ROUND(G192*H192,6)</f>
      </c>
      <c r="L192" s="38">
        <v>0</v>
      </c>
      <c s="32">
        <f>ROUND(ROUND(L192,2)*ROUND(G192,3),2)</f>
      </c>
      <c s="36" t="s">
        <v>146</v>
      </c>
      <c>
        <f>(M192*21)/100</f>
      </c>
      <c t="s">
        <v>27</v>
      </c>
    </row>
    <row r="193" spans="1:5" ht="12.75">
      <c r="A193" s="35" t="s">
        <v>56</v>
      </c>
      <c r="E193" s="39" t="s">
        <v>52</v>
      </c>
    </row>
    <row r="194" spans="1:5" ht="12.75">
      <c r="A194" s="35" t="s">
        <v>57</v>
      </c>
      <c r="E194" s="40" t="s">
        <v>784</v>
      </c>
    </row>
    <row r="195" spans="1:5" ht="12.75">
      <c r="A195" t="s">
        <v>59</v>
      </c>
      <c r="E195" s="39" t="s">
        <v>490</v>
      </c>
    </row>
    <row r="196" spans="1:16" ht="25.5">
      <c r="A196" t="s">
        <v>49</v>
      </c>
      <c s="34" t="s">
        <v>336</v>
      </c>
      <c s="34" t="s">
        <v>346</v>
      </c>
      <c s="35" t="s">
        <v>52</v>
      </c>
      <c s="6" t="s">
        <v>347</v>
      </c>
      <c s="36" t="s">
        <v>54</v>
      </c>
      <c s="37">
        <v>95</v>
      </c>
      <c s="36">
        <v>0.00622</v>
      </c>
      <c s="36">
        <f>ROUND(G196*H196,6)</f>
      </c>
      <c r="L196" s="38">
        <v>0</v>
      </c>
      <c s="32">
        <f>ROUND(ROUND(L196,2)*ROUND(G196,3),2)</f>
      </c>
      <c s="36" t="s">
        <v>146</v>
      </c>
      <c>
        <f>(M196*21)/100</f>
      </c>
      <c t="s">
        <v>27</v>
      </c>
    </row>
    <row r="197" spans="1:5" ht="12.75">
      <c r="A197" s="35" t="s">
        <v>56</v>
      </c>
      <c r="E197" s="39" t="s">
        <v>52</v>
      </c>
    </row>
    <row r="198" spans="1:5" ht="153">
      <c r="A198" s="35" t="s">
        <v>57</v>
      </c>
      <c r="E198" s="40" t="s">
        <v>785</v>
      </c>
    </row>
    <row r="199" spans="1:5" ht="12.75">
      <c r="A199" t="s">
        <v>59</v>
      </c>
      <c r="E199" s="39" t="s">
        <v>490</v>
      </c>
    </row>
    <row r="200" spans="1:16" ht="12.75">
      <c r="A200" t="s">
        <v>49</v>
      </c>
      <c s="34" t="s">
        <v>340</v>
      </c>
      <c s="34" t="s">
        <v>350</v>
      </c>
      <c s="35" t="s">
        <v>52</v>
      </c>
      <c s="6" t="s">
        <v>351</v>
      </c>
      <c s="36" t="s">
        <v>107</v>
      </c>
      <c s="37">
        <v>47.5</v>
      </c>
      <c s="36">
        <v>0.0021</v>
      </c>
      <c s="36">
        <f>ROUND(G200*H200,6)</f>
      </c>
      <c r="L200" s="38">
        <v>0</v>
      </c>
      <c s="32">
        <f>ROUND(ROUND(L200,2)*ROUND(G200,3),2)</f>
      </c>
      <c s="36" t="s">
        <v>146</v>
      </c>
      <c>
        <f>(M200*21)/100</f>
      </c>
      <c t="s">
        <v>27</v>
      </c>
    </row>
    <row r="201" spans="1:5" ht="12.75">
      <c r="A201" s="35" t="s">
        <v>56</v>
      </c>
      <c r="E201" s="39" t="s">
        <v>52</v>
      </c>
    </row>
    <row r="202" spans="1:5" ht="12.75">
      <c r="A202" s="35" t="s">
        <v>57</v>
      </c>
      <c r="E202" s="40" t="s">
        <v>786</v>
      </c>
    </row>
    <row r="203" spans="1:5" ht="25.5">
      <c r="A203" t="s">
        <v>59</v>
      </c>
      <c r="E203" s="39" t="s">
        <v>787</v>
      </c>
    </row>
    <row r="204" spans="1:16" ht="25.5">
      <c r="A204" t="s">
        <v>49</v>
      </c>
      <c s="34" t="s">
        <v>345</v>
      </c>
      <c s="34" t="s">
        <v>355</v>
      </c>
      <c s="35" t="s">
        <v>52</v>
      </c>
      <c s="6" t="s">
        <v>356</v>
      </c>
      <c s="36" t="s">
        <v>72</v>
      </c>
      <c s="37">
        <v>332.5</v>
      </c>
      <c s="36">
        <v>0.00102</v>
      </c>
      <c s="36">
        <f>ROUND(G204*H204,6)</f>
      </c>
      <c r="L204" s="38">
        <v>0</v>
      </c>
      <c s="32">
        <f>ROUND(ROUND(L204,2)*ROUND(G204,3),2)</f>
      </c>
      <c s="36" t="s">
        <v>279</v>
      </c>
      <c>
        <f>(M204*21)/100</f>
      </c>
      <c t="s">
        <v>27</v>
      </c>
    </row>
    <row r="205" spans="1:5" ht="12.75">
      <c r="A205" s="35" t="s">
        <v>56</v>
      </c>
      <c r="E205" s="39" t="s">
        <v>52</v>
      </c>
    </row>
    <row r="206" spans="1:5" ht="25.5">
      <c r="A206" s="35" t="s">
        <v>57</v>
      </c>
      <c r="E206" s="40" t="s">
        <v>788</v>
      </c>
    </row>
    <row r="207" spans="1:5" ht="63.75">
      <c r="A207" t="s">
        <v>59</v>
      </c>
      <c r="E207" s="39" t="s">
        <v>494</v>
      </c>
    </row>
    <row r="208" spans="1:16" ht="25.5">
      <c r="A208" t="s">
        <v>49</v>
      </c>
      <c s="34" t="s">
        <v>349</v>
      </c>
      <c s="34" t="s">
        <v>789</v>
      </c>
      <c s="35" t="s">
        <v>52</v>
      </c>
      <c s="6" t="s">
        <v>790</v>
      </c>
      <c s="36" t="s">
        <v>72</v>
      </c>
      <c s="37">
        <v>39.15</v>
      </c>
      <c s="36">
        <v>0.00095</v>
      </c>
      <c s="36">
        <f>ROUND(G208*H208,6)</f>
      </c>
      <c r="L208" s="38">
        <v>0</v>
      </c>
      <c s="32">
        <f>ROUND(ROUND(L208,2)*ROUND(G208,3),2)</f>
      </c>
      <c s="36" t="s">
        <v>279</v>
      </c>
      <c>
        <f>(M208*21)/100</f>
      </c>
      <c t="s">
        <v>27</v>
      </c>
    </row>
    <row r="209" spans="1:5" ht="12.75">
      <c r="A209" s="35" t="s">
        <v>56</v>
      </c>
      <c r="E209" s="39" t="s">
        <v>52</v>
      </c>
    </row>
    <row r="210" spans="1:5" ht="25.5">
      <c r="A210" s="35" t="s">
        <v>57</v>
      </c>
      <c r="E210" s="40" t="s">
        <v>791</v>
      </c>
    </row>
    <row r="211" spans="1:5" ht="12.75">
      <c r="A211" t="s">
        <v>59</v>
      </c>
      <c r="E211" s="39" t="s">
        <v>792</v>
      </c>
    </row>
    <row r="212" spans="1:16" ht="25.5">
      <c r="A212" t="s">
        <v>49</v>
      </c>
      <c s="34" t="s">
        <v>354</v>
      </c>
      <c s="34" t="s">
        <v>361</v>
      </c>
      <c s="35" t="s">
        <v>52</v>
      </c>
      <c s="6" t="s">
        <v>362</v>
      </c>
      <c s="36" t="s">
        <v>72</v>
      </c>
      <c s="37">
        <v>1702</v>
      </c>
      <c s="36">
        <v>0</v>
      </c>
      <c s="36">
        <f>ROUND(G212*H212,6)</f>
      </c>
      <c r="L212" s="38">
        <v>0</v>
      </c>
      <c s="32">
        <f>ROUND(ROUND(L212,2)*ROUND(G212,3),2)</f>
      </c>
      <c s="36" t="s">
        <v>279</v>
      </c>
      <c>
        <f>(M212*21)/100</f>
      </c>
      <c t="s">
        <v>27</v>
      </c>
    </row>
    <row r="213" spans="1:5" ht="12.75">
      <c r="A213" s="35" t="s">
        <v>56</v>
      </c>
      <c r="E213" s="39" t="s">
        <v>52</v>
      </c>
    </row>
    <row r="214" spans="1:5" ht="344.25">
      <c r="A214" s="35" t="s">
        <v>57</v>
      </c>
      <c r="E214" s="40" t="s">
        <v>793</v>
      </c>
    </row>
    <row r="215" spans="1:5" ht="165.75">
      <c r="A215" t="s">
        <v>59</v>
      </c>
      <c r="E215" s="39" t="s">
        <v>364</v>
      </c>
    </row>
    <row r="216" spans="1:16" ht="12.75">
      <c r="A216" t="s">
        <v>49</v>
      </c>
      <c s="34" t="s">
        <v>360</v>
      </c>
      <c s="34" t="s">
        <v>366</v>
      </c>
      <c s="35" t="s">
        <v>52</v>
      </c>
      <c s="6" t="s">
        <v>367</v>
      </c>
      <c s="36" t="s">
        <v>204</v>
      </c>
      <c s="37">
        <v>442.52</v>
      </c>
      <c s="36">
        <v>2.429</v>
      </c>
      <c s="36">
        <f>ROUND(G216*H216,6)</f>
      </c>
      <c r="L216" s="38">
        <v>0</v>
      </c>
      <c s="32">
        <f>ROUND(ROUND(L216,2)*ROUND(G216,3),2)</f>
      </c>
      <c s="36" t="s">
        <v>146</v>
      </c>
      <c>
        <f>(M216*21)/100</f>
      </c>
      <c t="s">
        <v>27</v>
      </c>
    </row>
    <row r="217" spans="1:5" ht="12.75">
      <c r="A217" s="35" t="s">
        <v>56</v>
      </c>
      <c r="E217" s="39" t="s">
        <v>52</v>
      </c>
    </row>
    <row r="218" spans="1:5" ht="12.75">
      <c r="A218" s="35" t="s">
        <v>57</v>
      </c>
      <c r="E218" s="40" t="s">
        <v>794</v>
      </c>
    </row>
    <row r="219" spans="1:5" ht="12.75">
      <c r="A219" t="s">
        <v>59</v>
      </c>
      <c r="E219" s="39" t="s">
        <v>60</v>
      </c>
    </row>
    <row r="220" spans="1:16" ht="25.5">
      <c r="A220" t="s">
        <v>49</v>
      </c>
      <c s="34" t="s">
        <v>365</v>
      </c>
      <c s="34" t="s">
        <v>370</v>
      </c>
      <c s="35" t="s">
        <v>52</v>
      </c>
      <c s="6" t="s">
        <v>371</v>
      </c>
      <c s="36" t="s">
        <v>54</v>
      </c>
      <c s="37">
        <v>851</v>
      </c>
      <c s="36">
        <v>0.00155</v>
      </c>
      <c s="36">
        <f>ROUND(G220*H220,6)</f>
      </c>
      <c r="L220" s="38">
        <v>0</v>
      </c>
      <c s="32">
        <f>ROUND(ROUND(L220,2)*ROUND(G220,3),2)</f>
      </c>
      <c s="36" t="s">
        <v>146</v>
      </c>
      <c>
        <f>(M220*21)/100</f>
      </c>
      <c t="s">
        <v>27</v>
      </c>
    </row>
    <row r="221" spans="1:5" ht="12.75">
      <c r="A221" s="35" t="s">
        <v>56</v>
      </c>
      <c r="E221" s="39" t="s">
        <v>52</v>
      </c>
    </row>
    <row r="222" spans="1:5" ht="12.75">
      <c r="A222" s="35" t="s">
        <v>57</v>
      </c>
      <c r="E222" s="40" t="s">
        <v>795</v>
      </c>
    </row>
    <row r="223" spans="1:5" ht="51">
      <c r="A223" t="s">
        <v>59</v>
      </c>
      <c r="E223" s="39" t="s">
        <v>373</v>
      </c>
    </row>
    <row r="224" spans="1:16" ht="25.5">
      <c r="A224" t="s">
        <v>49</v>
      </c>
      <c s="34" t="s">
        <v>369</v>
      </c>
      <c s="34" t="s">
        <v>796</v>
      </c>
      <c s="35" t="s">
        <v>52</v>
      </c>
      <c s="6" t="s">
        <v>797</v>
      </c>
      <c s="36" t="s">
        <v>72</v>
      </c>
      <c s="37">
        <v>1702</v>
      </c>
      <c s="36">
        <v>0.01911</v>
      </c>
      <c s="36">
        <f>ROUND(G224*H224,6)</f>
      </c>
      <c r="L224" s="38">
        <v>0</v>
      </c>
      <c s="32">
        <f>ROUND(ROUND(L224,2)*ROUND(G224,3),2)</f>
      </c>
      <c s="36" t="s">
        <v>279</v>
      </c>
      <c>
        <f>(M224*21)/100</f>
      </c>
      <c t="s">
        <v>27</v>
      </c>
    </row>
    <row r="225" spans="1:5" ht="12.75">
      <c r="A225" s="35" t="s">
        <v>56</v>
      </c>
      <c r="E225" s="39" t="s">
        <v>52</v>
      </c>
    </row>
    <row r="226" spans="1:5" ht="12.75">
      <c r="A226" s="35" t="s">
        <v>57</v>
      </c>
      <c r="E226" s="40" t="s">
        <v>784</v>
      </c>
    </row>
    <row r="227" spans="1:5" ht="12.75">
      <c r="A227" t="s">
        <v>59</v>
      </c>
      <c r="E227" s="39" t="s">
        <v>798</v>
      </c>
    </row>
    <row r="228" spans="1:16" ht="25.5">
      <c r="A228" t="s">
        <v>49</v>
      </c>
      <c s="34" t="s">
        <v>374</v>
      </c>
      <c s="34" t="s">
        <v>379</v>
      </c>
      <c s="35" t="s">
        <v>52</v>
      </c>
      <c s="6" t="s">
        <v>380</v>
      </c>
      <c s="36" t="s">
        <v>107</v>
      </c>
      <c s="37">
        <v>801</v>
      </c>
      <c s="36">
        <v>0.0001</v>
      </c>
      <c s="36">
        <f>ROUND(G228*H228,6)</f>
      </c>
      <c r="L228" s="38">
        <v>0</v>
      </c>
      <c s="32">
        <f>ROUND(ROUND(L228,2)*ROUND(G228,3),2)</f>
      </c>
      <c s="36" t="s">
        <v>146</v>
      </c>
      <c>
        <f>(M228*21)/100</f>
      </c>
      <c t="s">
        <v>27</v>
      </c>
    </row>
    <row r="229" spans="1:5" ht="12.75">
      <c r="A229" s="35" t="s">
        <v>56</v>
      </c>
      <c r="E229" s="39" t="s">
        <v>52</v>
      </c>
    </row>
    <row r="230" spans="1:5" ht="12.75">
      <c r="A230" s="35" t="s">
        <v>57</v>
      </c>
      <c r="E230" s="40" t="s">
        <v>799</v>
      </c>
    </row>
    <row r="231" spans="1:5" ht="12.75">
      <c r="A231" t="s">
        <v>59</v>
      </c>
      <c r="E231" s="39" t="s">
        <v>60</v>
      </c>
    </row>
    <row r="232" spans="1:16" ht="25.5">
      <c r="A232" t="s">
        <v>49</v>
      </c>
      <c s="34" t="s">
        <v>378</v>
      </c>
      <c s="34" t="s">
        <v>383</v>
      </c>
      <c s="35" t="s">
        <v>52</v>
      </c>
      <c s="6" t="s">
        <v>384</v>
      </c>
      <c s="36" t="s">
        <v>54</v>
      </c>
      <c s="37">
        <v>284</v>
      </c>
      <c s="36">
        <v>0.02806</v>
      </c>
      <c s="36">
        <f>ROUND(G232*H232,6)</f>
      </c>
      <c r="L232" s="38">
        <v>0</v>
      </c>
      <c s="32">
        <f>ROUND(ROUND(L232,2)*ROUND(G232,3),2)</f>
      </c>
      <c s="36" t="s">
        <v>146</v>
      </c>
      <c>
        <f>(M232*21)/100</f>
      </c>
      <c t="s">
        <v>27</v>
      </c>
    </row>
    <row r="233" spans="1:5" ht="38.25">
      <c r="A233" s="35" t="s">
        <v>56</v>
      </c>
      <c r="E233" s="39" t="s">
        <v>385</v>
      </c>
    </row>
    <row r="234" spans="1:5" ht="165.75">
      <c r="A234" s="35" t="s">
        <v>57</v>
      </c>
      <c r="E234" s="40" t="s">
        <v>800</v>
      </c>
    </row>
    <row r="235" spans="1:5" ht="12.75">
      <c r="A235" t="s">
        <v>59</v>
      </c>
      <c r="E235" s="39" t="s">
        <v>60</v>
      </c>
    </row>
    <row r="236" spans="1:16" ht="12.75">
      <c r="A236" t="s">
        <v>49</v>
      </c>
      <c s="34" t="s">
        <v>382</v>
      </c>
      <c s="34" t="s">
        <v>388</v>
      </c>
      <c s="35" t="s">
        <v>52</v>
      </c>
      <c s="6" t="s">
        <v>389</v>
      </c>
      <c s="36" t="s">
        <v>107</v>
      </c>
      <c s="37">
        <v>462</v>
      </c>
      <c s="36">
        <v>6E-05</v>
      </c>
      <c s="36">
        <f>ROUND(G236*H236,6)</f>
      </c>
      <c r="L236" s="38">
        <v>0</v>
      </c>
      <c s="32">
        <f>ROUND(ROUND(L236,2)*ROUND(G236,3),2)</f>
      </c>
      <c s="36" t="s">
        <v>279</v>
      </c>
      <c>
        <f>(M236*21)/100</f>
      </c>
      <c t="s">
        <v>27</v>
      </c>
    </row>
    <row r="237" spans="1:5" ht="12.75">
      <c r="A237" s="35" t="s">
        <v>56</v>
      </c>
      <c r="E237" s="39" t="s">
        <v>638</v>
      </c>
    </row>
    <row r="238" spans="1:5" ht="12.75">
      <c r="A238" s="35" t="s">
        <v>57</v>
      </c>
      <c r="E238" s="40" t="s">
        <v>801</v>
      </c>
    </row>
    <row r="239" spans="1:5" ht="12.75">
      <c r="A239" t="s">
        <v>59</v>
      </c>
      <c r="E239" s="39" t="s">
        <v>52</v>
      </c>
    </row>
    <row r="240" spans="1:16" ht="12.75">
      <c r="A240" t="s">
        <v>49</v>
      </c>
      <c s="34" t="s">
        <v>387</v>
      </c>
      <c s="34" t="s">
        <v>393</v>
      </c>
      <c s="35" t="s">
        <v>52</v>
      </c>
      <c s="6" t="s">
        <v>394</v>
      </c>
      <c s="36" t="s">
        <v>107</v>
      </c>
      <c s="37">
        <v>462</v>
      </c>
      <c s="36">
        <v>0.00069</v>
      </c>
      <c s="36">
        <f>ROUND(G240*H240,6)</f>
      </c>
      <c r="L240" s="38">
        <v>0</v>
      </c>
      <c s="32">
        <f>ROUND(ROUND(L240,2)*ROUND(G240,3),2)</f>
      </c>
      <c s="36" t="s">
        <v>279</v>
      </c>
      <c>
        <f>(M240*21)/100</f>
      </c>
      <c t="s">
        <v>27</v>
      </c>
    </row>
    <row r="241" spans="1:5" ht="12.75">
      <c r="A241" s="35" t="s">
        <v>56</v>
      </c>
      <c r="E241" s="39" t="s">
        <v>52</v>
      </c>
    </row>
    <row r="242" spans="1:5" ht="12.75">
      <c r="A242" s="35" t="s">
        <v>57</v>
      </c>
      <c r="E242" s="40" t="s">
        <v>159</v>
      </c>
    </row>
    <row r="243" spans="1:5" ht="12.75">
      <c r="A243" t="s">
        <v>59</v>
      </c>
      <c r="E243" s="39" t="s">
        <v>52</v>
      </c>
    </row>
    <row r="244" spans="1:16" ht="12.75">
      <c r="A244" t="s">
        <v>49</v>
      </c>
      <c s="34" t="s">
        <v>392</v>
      </c>
      <c s="34" t="s">
        <v>397</v>
      </c>
      <c s="35" t="s">
        <v>52</v>
      </c>
      <c s="6" t="s">
        <v>398</v>
      </c>
      <c s="36" t="s">
        <v>54</v>
      </c>
      <c s="37">
        <v>351</v>
      </c>
      <c s="36">
        <v>1E-05</v>
      </c>
      <c s="36">
        <f>ROUND(G244*H244,6)</f>
      </c>
      <c r="L244" s="38">
        <v>0</v>
      </c>
      <c s="32">
        <f>ROUND(ROUND(L244,2)*ROUND(G244,3),2)</f>
      </c>
      <c s="36" t="s">
        <v>279</v>
      </c>
      <c>
        <f>(M244*21)/100</f>
      </c>
      <c t="s">
        <v>27</v>
      </c>
    </row>
    <row r="245" spans="1:5" ht="12.75">
      <c r="A245" s="35" t="s">
        <v>56</v>
      </c>
      <c r="E245" s="39" t="s">
        <v>52</v>
      </c>
    </row>
    <row r="246" spans="1:5" ht="51">
      <c r="A246" s="35" t="s">
        <v>57</v>
      </c>
      <c r="E246" s="40" t="s">
        <v>802</v>
      </c>
    </row>
    <row r="247" spans="1:5" ht="12.75">
      <c r="A247" t="s">
        <v>59</v>
      </c>
      <c r="E247" s="39" t="s">
        <v>52</v>
      </c>
    </row>
    <row r="248" spans="1:16" ht="25.5">
      <c r="A248" t="s">
        <v>49</v>
      </c>
      <c s="34" t="s">
        <v>396</v>
      </c>
      <c s="34" t="s">
        <v>401</v>
      </c>
      <c s="35" t="s">
        <v>52</v>
      </c>
      <c s="6" t="s">
        <v>402</v>
      </c>
      <c s="36" t="s">
        <v>107</v>
      </c>
      <c s="37">
        <v>414</v>
      </c>
      <c s="36">
        <v>0.00038</v>
      </c>
      <c s="36">
        <f>ROUND(G248*H248,6)</f>
      </c>
      <c r="L248" s="38">
        <v>0</v>
      </c>
      <c s="32">
        <f>ROUND(ROUND(L248,2)*ROUND(G248,3),2)</f>
      </c>
      <c s="36" t="s">
        <v>146</v>
      </c>
      <c>
        <f>(M248*21)/100</f>
      </c>
      <c t="s">
        <v>27</v>
      </c>
    </row>
    <row r="249" spans="1:5" ht="12.75">
      <c r="A249" s="35" t="s">
        <v>56</v>
      </c>
      <c r="E249" s="39" t="s">
        <v>52</v>
      </c>
    </row>
    <row r="250" spans="1:5" ht="38.25">
      <c r="A250" s="35" t="s">
        <v>57</v>
      </c>
      <c r="E250" s="40" t="s">
        <v>803</v>
      </c>
    </row>
    <row r="251" spans="1:5" ht="12.75">
      <c r="A251" t="s">
        <v>59</v>
      </c>
      <c r="E251" s="39" t="s">
        <v>60</v>
      </c>
    </row>
    <row r="252" spans="1:16" ht="25.5">
      <c r="A252" t="s">
        <v>49</v>
      </c>
      <c s="34" t="s">
        <v>400</v>
      </c>
      <c s="34" t="s">
        <v>642</v>
      </c>
      <c s="35" t="s">
        <v>52</v>
      </c>
      <c s="6" t="s">
        <v>643</v>
      </c>
      <c s="36" t="s">
        <v>107</v>
      </c>
      <c s="37">
        <v>48</v>
      </c>
      <c s="36">
        <v>0.00038</v>
      </c>
      <c s="36">
        <f>ROUND(G252*H252,6)</f>
      </c>
      <c r="L252" s="38">
        <v>0</v>
      </c>
      <c s="32">
        <f>ROUND(ROUND(L252,2)*ROUND(G252,3),2)</f>
      </c>
      <c s="36" t="s">
        <v>279</v>
      </c>
      <c>
        <f>(M252*21)/100</f>
      </c>
      <c t="s">
        <v>27</v>
      </c>
    </row>
    <row r="253" spans="1:5" ht="12.75">
      <c r="A253" s="35" t="s">
        <v>56</v>
      </c>
      <c r="E253" s="39" t="s">
        <v>52</v>
      </c>
    </row>
    <row r="254" spans="1:5" ht="12.75">
      <c r="A254" s="35" t="s">
        <v>57</v>
      </c>
      <c r="E254" s="40" t="s">
        <v>804</v>
      </c>
    </row>
    <row r="255" spans="1:5" ht="12.75">
      <c r="A255" t="s">
        <v>59</v>
      </c>
      <c r="E255" s="39" t="s">
        <v>395</v>
      </c>
    </row>
    <row r="256" spans="1:16" ht="25.5">
      <c r="A256" t="s">
        <v>49</v>
      </c>
      <c s="34" t="s">
        <v>405</v>
      </c>
      <c s="34" t="s">
        <v>645</v>
      </c>
      <c s="35" t="s">
        <v>52</v>
      </c>
      <c s="6" t="s">
        <v>646</v>
      </c>
      <c s="36" t="s">
        <v>107</v>
      </c>
      <c s="37">
        <v>48</v>
      </c>
      <c s="36">
        <v>0.03363</v>
      </c>
      <c s="36">
        <f>ROUND(G256*H256,6)</f>
      </c>
      <c r="L256" s="38">
        <v>0</v>
      </c>
      <c s="32">
        <f>ROUND(ROUND(L256,2)*ROUND(G256,3),2)</f>
      </c>
      <c s="36" t="s">
        <v>146</v>
      </c>
      <c>
        <f>(M256*21)/100</f>
      </c>
      <c t="s">
        <v>27</v>
      </c>
    </row>
    <row r="257" spans="1:5" ht="12.75">
      <c r="A257" s="35" t="s">
        <v>56</v>
      </c>
      <c r="E257" s="39" t="s">
        <v>52</v>
      </c>
    </row>
    <row r="258" spans="1:5" ht="51">
      <c r="A258" s="35" t="s">
        <v>57</v>
      </c>
      <c r="E258" s="40" t="s">
        <v>805</v>
      </c>
    </row>
    <row r="259" spans="1:5" ht="12.75">
      <c r="A259" t="s">
        <v>59</v>
      </c>
      <c r="E259" s="39" t="s">
        <v>502</v>
      </c>
    </row>
    <row r="260" spans="1:16" ht="12.75">
      <c r="A260" t="s">
        <v>49</v>
      </c>
      <c s="34" t="s">
        <v>410</v>
      </c>
      <c s="34" t="s">
        <v>648</v>
      </c>
      <c s="35" t="s">
        <v>52</v>
      </c>
      <c s="6" t="s">
        <v>649</v>
      </c>
      <c s="36" t="s">
        <v>54</v>
      </c>
      <c s="37">
        <v>8</v>
      </c>
      <c s="36">
        <v>0.00071</v>
      </c>
      <c s="36">
        <f>ROUND(G260*H260,6)</f>
      </c>
      <c r="L260" s="38">
        <v>0</v>
      </c>
      <c s="32">
        <f>ROUND(ROUND(L260,2)*ROUND(G260,3),2)</f>
      </c>
      <c s="36" t="s">
        <v>146</v>
      </c>
      <c>
        <f>(M260*21)/100</f>
      </c>
      <c t="s">
        <v>27</v>
      </c>
    </row>
    <row r="261" spans="1:5" ht="12.75">
      <c r="A261" s="35" t="s">
        <v>56</v>
      </c>
      <c r="E261" s="39" t="s">
        <v>52</v>
      </c>
    </row>
    <row r="262" spans="1:5" ht="12.75">
      <c r="A262" s="35" t="s">
        <v>57</v>
      </c>
      <c r="E262" s="40" t="s">
        <v>806</v>
      </c>
    </row>
    <row r="263" spans="1:5" ht="12.75">
      <c r="A263" t="s">
        <v>59</v>
      </c>
      <c r="E263" s="39" t="s">
        <v>502</v>
      </c>
    </row>
    <row r="264" spans="1:16" ht="12.75">
      <c r="A264" t="s">
        <v>49</v>
      </c>
      <c s="34" t="s">
        <v>413</v>
      </c>
      <c s="34" t="s">
        <v>651</v>
      </c>
      <c s="35" t="s">
        <v>52</v>
      </c>
      <c s="6" t="s">
        <v>652</v>
      </c>
      <c s="36" t="s">
        <v>54</v>
      </c>
      <c s="37">
        <v>8</v>
      </c>
      <c s="36">
        <v>0.00032</v>
      </c>
      <c s="36">
        <f>ROUND(G264*H264,6)</f>
      </c>
      <c r="L264" s="38">
        <v>0</v>
      </c>
      <c s="32">
        <f>ROUND(ROUND(L264,2)*ROUND(G264,3),2)</f>
      </c>
      <c s="36" t="s">
        <v>146</v>
      </c>
      <c>
        <f>(M264*21)/100</f>
      </c>
      <c t="s">
        <v>27</v>
      </c>
    </row>
    <row r="265" spans="1:5" ht="12.75">
      <c r="A265" s="35" t="s">
        <v>56</v>
      </c>
      <c r="E265" s="39" t="s">
        <v>52</v>
      </c>
    </row>
    <row r="266" spans="1:5" ht="12.75">
      <c r="A266" s="35" t="s">
        <v>57</v>
      </c>
      <c r="E266" s="40" t="s">
        <v>159</v>
      </c>
    </row>
    <row r="267" spans="1:5" ht="12.75">
      <c r="A267" t="s">
        <v>59</v>
      </c>
      <c r="E267" s="39" t="s">
        <v>502</v>
      </c>
    </row>
    <row r="268" spans="1:16" ht="25.5">
      <c r="A268" t="s">
        <v>49</v>
      </c>
      <c s="34" t="s">
        <v>418</v>
      </c>
      <c s="34" t="s">
        <v>653</v>
      </c>
      <c s="35" t="s">
        <v>52</v>
      </c>
      <c s="6" t="s">
        <v>654</v>
      </c>
      <c s="36" t="s">
        <v>107</v>
      </c>
      <c s="37">
        <v>48</v>
      </c>
      <c s="36">
        <v>0.001</v>
      </c>
      <c s="36">
        <f>ROUND(G268*H268,6)</f>
      </c>
      <c r="L268" s="38">
        <v>0</v>
      </c>
      <c s="32">
        <f>ROUND(ROUND(L268,2)*ROUND(G268,3),2)</f>
      </c>
      <c s="36" t="s">
        <v>279</v>
      </c>
      <c>
        <f>(M268*21)/100</f>
      </c>
      <c t="s">
        <v>27</v>
      </c>
    </row>
    <row r="269" spans="1:5" ht="12.75">
      <c r="A269" s="35" t="s">
        <v>56</v>
      </c>
      <c r="E269" s="39" t="s">
        <v>52</v>
      </c>
    </row>
    <row r="270" spans="1:5" ht="12.75">
      <c r="A270" s="35" t="s">
        <v>57</v>
      </c>
      <c r="E270" s="40" t="s">
        <v>807</v>
      </c>
    </row>
    <row r="271" spans="1:5" ht="51">
      <c r="A271" t="s">
        <v>59</v>
      </c>
      <c r="E271" s="39" t="s">
        <v>808</v>
      </c>
    </row>
    <row r="272" spans="1:16" ht="25.5">
      <c r="A272" t="s">
        <v>49</v>
      </c>
      <c s="34" t="s">
        <v>422</v>
      </c>
      <c s="34" t="s">
        <v>657</v>
      </c>
      <c s="35" t="s">
        <v>52</v>
      </c>
      <c s="6" t="s">
        <v>658</v>
      </c>
      <c s="36" t="s">
        <v>659</v>
      </c>
      <c s="37">
        <v>4.8</v>
      </c>
      <c s="36">
        <v>4E-05</v>
      </c>
      <c s="36">
        <f>ROUND(G272*H272,6)</f>
      </c>
      <c r="L272" s="38">
        <v>0</v>
      </c>
      <c s="32">
        <f>ROUND(ROUND(L272,2)*ROUND(G272,3),2)</f>
      </c>
      <c s="36" t="s">
        <v>146</v>
      </c>
      <c>
        <f>(M272*21)/100</f>
      </c>
      <c t="s">
        <v>27</v>
      </c>
    </row>
    <row r="273" spans="1:5" ht="12.75">
      <c r="A273" s="35" t="s">
        <v>56</v>
      </c>
      <c r="E273" s="39" t="s">
        <v>52</v>
      </c>
    </row>
    <row r="274" spans="1:5" ht="12.75">
      <c r="A274" s="35" t="s">
        <v>57</v>
      </c>
      <c r="E274" s="40" t="s">
        <v>809</v>
      </c>
    </row>
    <row r="275" spans="1:5" ht="12.75">
      <c r="A275" t="s">
        <v>59</v>
      </c>
      <c r="E275" s="39" t="s">
        <v>502</v>
      </c>
    </row>
    <row r="276" spans="1:16" ht="12.75">
      <c r="A276" t="s">
        <v>49</v>
      </c>
      <c s="34" t="s">
        <v>425</v>
      </c>
      <c s="34" t="s">
        <v>661</v>
      </c>
      <c s="35" t="s">
        <v>52</v>
      </c>
      <c s="6" t="s">
        <v>662</v>
      </c>
      <c s="36" t="s">
        <v>121</v>
      </c>
      <c s="37">
        <v>0.531</v>
      </c>
      <c s="36">
        <v>1</v>
      </c>
      <c s="36">
        <f>ROUND(G276*H276,6)</f>
      </c>
      <c r="L276" s="38">
        <v>0</v>
      </c>
      <c s="32">
        <f>ROUND(ROUND(L276,2)*ROUND(G276,3),2)</f>
      </c>
      <c s="36" t="s">
        <v>146</v>
      </c>
      <c>
        <f>(M276*21)/100</f>
      </c>
      <c t="s">
        <v>27</v>
      </c>
    </row>
    <row r="277" spans="1:5" ht="12.75">
      <c r="A277" s="35" t="s">
        <v>56</v>
      </c>
      <c r="E277" s="39" t="s">
        <v>52</v>
      </c>
    </row>
    <row r="278" spans="1:5" ht="25.5">
      <c r="A278" s="35" t="s">
        <v>57</v>
      </c>
      <c r="E278" s="40" t="s">
        <v>810</v>
      </c>
    </row>
    <row r="279" spans="1:5" ht="12.75">
      <c r="A279" t="s">
        <v>59</v>
      </c>
      <c r="E279" s="39" t="s">
        <v>502</v>
      </c>
    </row>
    <row r="280" spans="1:16" ht="12.75">
      <c r="A280" t="s">
        <v>49</v>
      </c>
      <c s="34" t="s">
        <v>430</v>
      </c>
      <c s="34" t="s">
        <v>503</v>
      </c>
      <c s="35" t="s">
        <v>52</v>
      </c>
      <c s="6" t="s">
        <v>504</v>
      </c>
      <c s="36" t="s">
        <v>72</v>
      </c>
      <c s="37">
        <v>1257</v>
      </c>
      <c s="36">
        <v>0</v>
      </c>
      <c s="36">
        <f>ROUND(G280*H280,6)</f>
      </c>
      <c r="L280" s="38">
        <v>0</v>
      </c>
      <c s="32">
        <f>ROUND(ROUND(L280,2)*ROUND(G280,3),2)</f>
      </c>
      <c s="36" t="s">
        <v>146</v>
      </c>
      <c>
        <f>(M280*21)/100</f>
      </c>
      <c t="s">
        <v>27</v>
      </c>
    </row>
    <row r="281" spans="1:5" ht="12.75">
      <c r="A281" s="35" t="s">
        <v>56</v>
      </c>
      <c r="E281" s="39" t="s">
        <v>52</v>
      </c>
    </row>
    <row r="282" spans="1:5" ht="89.25">
      <c r="A282" s="35" t="s">
        <v>57</v>
      </c>
      <c r="E282" s="40" t="s">
        <v>811</v>
      </c>
    </row>
    <row r="283" spans="1:5" ht="12.75">
      <c r="A283" t="s">
        <v>59</v>
      </c>
      <c r="E283" s="39" t="s">
        <v>60</v>
      </c>
    </row>
    <row r="284" spans="1:16" ht="12.75">
      <c r="A284" t="s">
        <v>49</v>
      </c>
      <c s="34" t="s">
        <v>436</v>
      </c>
      <c s="34" t="s">
        <v>506</v>
      </c>
      <c s="35" t="s">
        <v>52</v>
      </c>
      <c s="6" t="s">
        <v>507</v>
      </c>
      <c s="36" t="s">
        <v>72</v>
      </c>
      <c s="37">
        <v>1141.2</v>
      </c>
      <c s="36">
        <v>0.00118</v>
      </c>
      <c s="36">
        <f>ROUND(G284*H284,6)</f>
      </c>
      <c r="L284" s="38">
        <v>0</v>
      </c>
      <c s="32">
        <f>ROUND(ROUND(L284,2)*ROUND(G284,3),2)</f>
      </c>
      <c s="36" t="s">
        <v>146</v>
      </c>
      <c>
        <f>(M284*21)/100</f>
      </c>
      <c t="s">
        <v>27</v>
      </c>
    </row>
    <row r="285" spans="1:5" ht="12.75">
      <c r="A285" s="35" t="s">
        <v>56</v>
      </c>
      <c r="E285" s="39" t="s">
        <v>52</v>
      </c>
    </row>
    <row r="286" spans="1:5" ht="25.5">
      <c r="A286" s="35" t="s">
        <v>57</v>
      </c>
      <c r="E286" s="40" t="s">
        <v>812</v>
      </c>
    </row>
    <row r="287" spans="1:5" ht="25.5">
      <c r="A287" t="s">
        <v>59</v>
      </c>
      <c r="E287" s="39" t="s">
        <v>509</v>
      </c>
    </row>
    <row r="288" spans="1:16" ht="25.5">
      <c r="A288" t="s">
        <v>49</v>
      </c>
      <c s="34" t="s">
        <v>538</v>
      </c>
      <c s="34" t="s">
        <v>668</v>
      </c>
      <c s="35" t="s">
        <v>52</v>
      </c>
      <c s="6" t="s">
        <v>669</v>
      </c>
      <c s="36" t="s">
        <v>72</v>
      </c>
      <c s="37">
        <v>306</v>
      </c>
      <c s="36">
        <v>0.00178</v>
      </c>
      <c s="36">
        <f>ROUND(G288*H288,6)</f>
      </c>
      <c r="L288" s="38">
        <v>0</v>
      </c>
      <c s="32">
        <f>ROUND(ROUND(L288,2)*ROUND(G288,3),2)</f>
      </c>
      <c s="36" t="s">
        <v>279</v>
      </c>
      <c>
        <f>(M288*21)/100</f>
      </c>
      <c t="s">
        <v>27</v>
      </c>
    </row>
    <row r="289" spans="1:5" ht="12.75">
      <c r="A289" s="35" t="s">
        <v>56</v>
      </c>
      <c r="E289" s="39" t="s">
        <v>52</v>
      </c>
    </row>
    <row r="290" spans="1:5" ht="63.75">
      <c r="A290" s="35" t="s">
        <v>57</v>
      </c>
      <c r="E290" s="40" t="s">
        <v>813</v>
      </c>
    </row>
    <row r="291" spans="1:5" ht="12.75">
      <c r="A291" t="s">
        <v>59</v>
      </c>
      <c r="E291" s="39" t="s">
        <v>671</v>
      </c>
    </row>
    <row r="292" spans="1:16" ht="12.75">
      <c r="A292" t="s">
        <v>49</v>
      </c>
      <c s="34" t="s">
        <v>541</v>
      </c>
      <c s="34" t="s">
        <v>672</v>
      </c>
      <c s="35" t="s">
        <v>52</v>
      </c>
      <c s="6" t="s">
        <v>673</v>
      </c>
      <c s="36" t="s">
        <v>54</v>
      </c>
      <c s="37">
        <v>95</v>
      </c>
      <c s="36">
        <v>0.0025</v>
      </c>
      <c s="36">
        <f>ROUND(G292*H292,6)</f>
      </c>
      <c r="L292" s="38">
        <v>0</v>
      </c>
      <c s="32">
        <f>ROUND(ROUND(L292,2)*ROUND(G292,3),2)</f>
      </c>
      <c s="36" t="s">
        <v>279</v>
      </c>
      <c>
        <f>(M292*21)/100</f>
      </c>
      <c t="s">
        <v>27</v>
      </c>
    </row>
    <row r="293" spans="1:5" ht="12.75">
      <c r="A293" s="35" t="s">
        <v>56</v>
      </c>
      <c r="E293" s="39" t="s">
        <v>52</v>
      </c>
    </row>
    <row r="294" spans="1:5" ht="12.75">
      <c r="A294" s="35" t="s">
        <v>57</v>
      </c>
      <c r="E294" s="40" t="s">
        <v>814</v>
      </c>
    </row>
    <row r="295" spans="1:5" ht="12.75">
      <c r="A295" t="s">
        <v>59</v>
      </c>
      <c r="E295" s="39" t="s">
        <v>675</v>
      </c>
    </row>
    <row r="296" spans="1:16" ht="25.5">
      <c r="A296" t="s">
        <v>49</v>
      </c>
      <c s="34" t="s">
        <v>546</v>
      </c>
      <c s="34" t="s">
        <v>632</v>
      </c>
      <c s="35" t="s">
        <v>52</v>
      </c>
      <c s="6" t="s">
        <v>633</v>
      </c>
      <c s="36" t="s">
        <v>54</v>
      </c>
      <c s="37">
        <v>95</v>
      </c>
      <c s="36">
        <v>0.04576</v>
      </c>
      <c s="36">
        <f>ROUND(G296*H296,6)</f>
      </c>
      <c r="L296" s="38">
        <v>0</v>
      </c>
      <c s="32">
        <f>ROUND(ROUND(L296,2)*ROUND(G296,3),2)</f>
      </c>
      <c s="36" t="s">
        <v>146</v>
      </c>
      <c>
        <f>(M296*21)/100</f>
      </c>
      <c t="s">
        <v>27</v>
      </c>
    </row>
    <row r="297" spans="1:5" ht="38.25">
      <c r="A297" s="35" t="s">
        <v>56</v>
      </c>
      <c r="E297" s="39" t="s">
        <v>634</v>
      </c>
    </row>
    <row r="298" spans="1:5" ht="89.25">
      <c r="A298" s="35" t="s">
        <v>57</v>
      </c>
      <c r="E298" s="40" t="s">
        <v>815</v>
      </c>
    </row>
    <row r="299" spans="1:5" ht="12.75">
      <c r="A299" t="s">
        <v>59</v>
      </c>
      <c r="E299" s="39" t="s">
        <v>636</v>
      </c>
    </row>
    <row r="300" spans="1:16" ht="12.75">
      <c r="A300" t="s">
        <v>49</v>
      </c>
      <c s="34" t="s">
        <v>548</v>
      </c>
      <c s="34" t="s">
        <v>510</v>
      </c>
      <c s="35" t="s">
        <v>52</v>
      </c>
      <c s="6" t="s">
        <v>511</v>
      </c>
      <c s="36" t="s">
        <v>72</v>
      </c>
      <c s="37">
        <v>45.5</v>
      </c>
      <c s="36">
        <v>0</v>
      </c>
      <c s="36">
        <f>ROUND(G300*H300,6)</f>
      </c>
      <c r="L300" s="38">
        <v>0</v>
      </c>
      <c s="32">
        <f>ROUND(ROUND(L300,2)*ROUND(G300,3),2)</f>
      </c>
      <c s="36" t="s">
        <v>146</v>
      </c>
      <c>
        <f>(M300*21)/100</f>
      </c>
      <c t="s">
        <v>27</v>
      </c>
    </row>
    <row r="301" spans="1:5" ht="12.75">
      <c r="A301" s="35" t="s">
        <v>56</v>
      </c>
      <c r="E301" s="39" t="s">
        <v>52</v>
      </c>
    </row>
    <row r="302" spans="1:5" ht="12.75">
      <c r="A302" s="35" t="s">
        <v>57</v>
      </c>
      <c r="E302" s="40" t="s">
        <v>816</v>
      </c>
    </row>
    <row r="303" spans="1:5" ht="12.75">
      <c r="A303" t="s">
        <v>59</v>
      </c>
      <c r="E303" s="39" t="s">
        <v>60</v>
      </c>
    </row>
    <row r="304" spans="1:16" ht="12.75">
      <c r="A304" t="s">
        <v>49</v>
      </c>
      <c s="34" t="s">
        <v>679</v>
      </c>
      <c s="34" t="s">
        <v>513</v>
      </c>
      <c s="35" t="s">
        <v>52</v>
      </c>
      <c s="6" t="s">
        <v>514</v>
      </c>
      <c s="36" t="s">
        <v>72</v>
      </c>
      <c s="37">
        <v>50.05</v>
      </c>
      <c s="36">
        <v>0.00032</v>
      </c>
      <c s="36">
        <f>ROUND(G304*H304,6)</f>
      </c>
      <c r="L304" s="38">
        <v>0</v>
      </c>
      <c s="32">
        <f>ROUND(ROUND(L304,2)*ROUND(G304,3),2)</f>
      </c>
      <c s="36" t="s">
        <v>146</v>
      </c>
      <c>
        <f>(M304*21)/100</f>
      </c>
      <c t="s">
        <v>27</v>
      </c>
    </row>
    <row r="305" spans="1:5" ht="12.75">
      <c r="A305" s="35" t="s">
        <v>56</v>
      </c>
      <c r="E305" s="39" t="s">
        <v>817</v>
      </c>
    </row>
    <row r="306" spans="1:5" ht="25.5">
      <c r="A306" s="35" t="s">
        <v>57</v>
      </c>
      <c r="E306" s="40" t="s">
        <v>818</v>
      </c>
    </row>
    <row r="307" spans="1:5" ht="25.5">
      <c r="A307" t="s">
        <v>59</v>
      </c>
      <c r="E307" s="39" t="s">
        <v>819</v>
      </c>
    </row>
    <row r="308" spans="1:16" ht="25.5">
      <c r="A308" t="s">
        <v>49</v>
      </c>
      <c s="34" t="s">
        <v>682</v>
      </c>
      <c s="34" t="s">
        <v>521</v>
      </c>
      <c s="35" t="s">
        <v>52</v>
      </c>
      <c s="6" t="s">
        <v>522</v>
      </c>
      <c s="36" t="s">
        <v>54</v>
      </c>
      <c s="37">
        <v>285</v>
      </c>
      <c s="36">
        <v>0.0264</v>
      </c>
      <c s="36">
        <f>ROUND(G308*H308,6)</f>
      </c>
      <c r="L308" s="38">
        <v>0</v>
      </c>
      <c s="32">
        <f>ROUND(ROUND(L308,2)*ROUND(G308,3),2)</f>
      </c>
      <c s="36" t="s">
        <v>146</v>
      </c>
      <c>
        <f>(M308*21)/100</f>
      </c>
      <c t="s">
        <v>27</v>
      </c>
    </row>
    <row r="309" spans="1:5" ht="38.25">
      <c r="A309" s="35" t="s">
        <v>56</v>
      </c>
      <c r="E309" s="39" t="s">
        <v>523</v>
      </c>
    </row>
    <row r="310" spans="1:5" ht="165.75">
      <c r="A310" s="35" t="s">
        <v>57</v>
      </c>
      <c r="E310" s="40" t="s">
        <v>820</v>
      </c>
    </row>
    <row r="311" spans="1:5" ht="25.5">
      <c r="A311" t="s">
        <v>59</v>
      </c>
      <c r="E311" s="39" t="s">
        <v>525</v>
      </c>
    </row>
    <row r="312" spans="1:16" ht="25.5">
      <c r="A312" t="s">
        <v>49</v>
      </c>
      <c s="34" t="s">
        <v>686</v>
      </c>
      <c s="34" t="s">
        <v>526</v>
      </c>
      <c s="35" t="s">
        <v>52</v>
      </c>
      <c s="6" t="s">
        <v>527</v>
      </c>
      <c s="36" t="s">
        <v>107</v>
      </c>
      <c s="37">
        <v>388</v>
      </c>
      <c s="36">
        <v>1E-05</v>
      </c>
      <c s="36">
        <f>ROUND(G312*H312,6)</f>
      </c>
      <c r="L312" s="38">
        <v>0</v>
      </c>
      <c s="32">
        <f>ROUND(ROUND(L312,2)*ROUND(G312,3),2)</f>
      </c>
      <c s="36" t="s">
        <v>146</v>
      </c>
      <c>
        <f>(M312*21)/100</f>
      </c>
      <c t="s">
        <v>27</v>
      </c>
    </row>
    <row r="313" spans="1:5" ht="12.75">
      <c r="A313" s="35" t="s">
        <v>56</v>
      </c>
      <c r="E313" s="39" t="s">
        <v>52</v>
      </c>
    </row>
    <row r="314" spans="1:5" ht="127.5">
      <c r="A314" s="35" t="s">
        <v>57</v>
      </c>
      <c r="E314" s="40" t="s">
        <v>821</v>
      </c>
    </row>
    <row r="315" spans="1:5" ht="12.75">
      <c r="A315" t="s">
        <v>59</v>
      </c>
      <c r="E315" s="39" t="s">
        <v>60</v>
      </c>
    </row>
    <row r="316" spans="1:16" ht="12.75">
      <c r="A316" t="s">
        <v>49</v>
      </c>
      <c s="34" t="s">
        <v>691</v>
      </c>
      <c s="34" t="s">
        <v>529</v>
      </c>
      <c s="35" t="s">
        <v>52</v>
      </c>
      <c s="6" t="s">
        <v>530</v>
      </c>
      <c s="36" t="s">
        <v>107</v>
      </c>
      <c s="37">
        <v>351.6</v>
      </c>
      <c s="36">
        <v>0.00032</v>
      </c>
      <c s="36">
        <f>ROUND(G316*H316,6)</f>
      </c>
      <c r="L316" s="38">
        <v>0</v>
      </c>
      <c s="32">
        <f>ROUND(ROUND(L316,2)*ROUND(G316,3),2)</f>
      </c>
      <c s="36" t="s">
        <v>279</v>
      </c>
      <c>
        <f>(M316*21)/100</f>
      </c>
      <c t="s">
        <v>27</v>
      </c>
    </row>
    <row r="317" spans="1:5" ht="12.75">
      <c r="A317" s="35" t="s">
        <v>56</v>
      </c>
      <c r="E317" s="39" t="s">
        <v>52</v>
      </c>
    </row>
    <row r="318" spans="1:5" ht="25.5">
      <c r="A318" s="35" t="s">
        <v>57</v>
      </c>
      <c r="E318" s="40" t="s">
        <v>822</v>
      </c>
    </row>
    <row r="319" spans="1:5" ht="12.75">
      <c r="A319" t="s">
        <v>59</v>
      </c>
      <c r="E319" s="39" t="s">
        <v>681</v>
      </c>
    </row>
    <row r="320" spans="1:16" ht="12.75">
      <c r="A320" t="s">
        <v>49</v>
      </c>
      <c s="34" t="s">
        <v>695</v>
      </c>
      <c s="34" t="s">
        <v>683</v>
      </c>
      <c s="35" t="s">
        <v>52</v>
      </c>
      <c s="6" t="s">
        <v>684</v>
      </c>
      <c s="36" t="s">
        <v>107</v>
      </c>
      <c s="37">
        <v>114</v>
      </c>
      <c s="36">
        <v>0.00032</v>
      </c>
      <c s="36">
        <f>ROUND(G320*H320,6)</f>
      </c>
      <c r="L320" s="38">
        <v>0</v>
      </c>
      <c s="32">
        <f>ROUND(ROUND(L320,2)*ROUND(G320,3),2)</f>
      </c>
      <c s="36" t="s">
        <v>279</v>
      </c>
      <c>
        <f>(M320*21)/100</f>
      </c>
      <c t="s">
        <v>27</v>
      </c>
    </row>
    <row r="321" spans="1:5" ht="12.75">
      <c r="A321" s="35" t="s">
        <v>56</v>
      </c>
      <c r="E321" s="39" t="s">
        <v>52</v>
      </c>
    </row>
    <row r="322" spans="1:5" ht="25.5">
      <c r="A322" s="35" t="s">
        <v>57</v>
      </c>
      <c r="E322" s="40" t="s">
        <v>823</v>
      </c>
    </row>
    <row r="323" spans="1:5" ht="12.75">
      <c r="A323" t="s">
        <v>59</v>
      </c>
      <c r="E323" s="39" t="s">
        <v>681</v>
      </c>
    </row>
    <row r="324" spans="1:16" ht="25.5">
      <c r="A324" t="s">
        <v>49</v>
      </c>
      <c s="34" t="s">
        <v>699</v>
      </c>
      <c s="34" t="s">
        <v>406</v>
      </c>
      <c s="35" t="s">
        <v>52</v>
      </c>
      <c s="6" t="s">
        <v>407</v>
      </c>
      <c s="36" t="s">
        <v>72</v>
      </c>
      <c s="37">
        <v>16.362</v>
      </c>
      <c s="36">
        <v>0</v>
      </c>
      <c s="36">
        <f>ROUND(G324*H324,6)</f>
      </c>
      <c r="L324" s="38">
        <v>0</v>
      </c>
      <c s="32">
        <f>ROUND(ROUND(L324,2)*ROUND(G324,3),2)</f>
      </c>
      <c s="36" t="s">
        <v>146</v>
      </c>
      <c>
        <f>(M324*21)/100</f>
      </c>
      <c t="s">
        <v>27</v>
      </c>
    </row>
    <row r="325" spans="1:5" ht="12.75">
      <c r="A325" s="35" t="s">
        <v>56</v>
      </c>
      <c r="E325" s="39" t="s">
        <v>52</v>
      </c>
    </row>
    <row r="326" spans="1:5" ht="63.75">
      <c r="A326" s="35" t="s">
        <v>57</v>
      </c>
      <c r="E326" s="40" t="s">
        <v>824</v>
      </c>
    </row>
    <row r="327" spans="1:5" ht="12.75">
      <c r="A327" t="s">
        <v>59</v>
      </c>
      <c r="E327" s="39" t="s">
        <v>534</v>
      </c>
    </row>
    <row r="328" spans="1:16" ht="25.5">
      <c r="A328" t="s">
        <v>49</v>
      </c>
      <c s="34" t="s">
        <v>704</v>
      </c>
      <c s="34" t="s">
        <v>411</v>
      </c>
      <c s="35" t="s">
        <v>52</v>
      </c>
      <c s="6" t="s">
        <v>412</v>
      </c>
      <c s="36" t="s">
        <v>72</v>
      </c>
      <c s="37">
        <v>16.362</v>
      </c>
      <c s="36">
        <v>0</v>
      </c>
      <c s="36">
        <f>ROUND(G328*H328,6)</f>
      </c>
      <c r="L328" s="38">
        <v>0</v>
      </c>
      <c s="32">
        <f>ROUND(ROUND(L328,2)*ROUND(G328,3),2)</f>
      </c>
      <c s="36" t="s">
        <v>146</v>
      </c>
      <c>
        <f>(M328*21)/100</f>
      </c>
      <c t="s">
        <v>27</v>
      </c>
    </row>
    <row r="329" spans="1:5" ht="12.75">
      <c r="A329" s="35" t="s">
        <v>56</v>
      </c>
      <c r="E329" s="39" t="s">
        <v>52</v>
      </c>
    </row>
    <row r="330" spans="1:5" ht="12.75">
      <c r="A330" s="35" t="s">
        <v>57</v>
      </c>
      <c r="E330" s="40" t="s">
        <v>159</v>
      </c>
    </row>
    <row r="331" spans="1:5" ht="12.75">
      <c r="A331" t="s">
        <v>59</v>
      </c>
      <c r="E331" s="39" t="s">
        <v>534</v>
      </c>
    </row>
    <row r="332" spans="1:16" ht="12.75">
      <c r="A332" t="s">
        <v>49</v>
      </c>
      <c s="34" t="s">
        <v>708</v>
      </c>
      <c s="34" t="s">
        <v>414</v>
      </c>
      <c s="35" t="s">
        <v>52</v>
      </c>
      <c s="6" t="s">
        <v>415</v>
      </c>
      <c s="36" t="s">
        <v>305</v>
      </c>
      <c s="37">
        <v>1.818</v>
      </c>
      <c s="36">
        <v>0.001</v>
      </c>
      <c s="36">
        <f>ROUND(G332*H332,6)</f>
      </c>
      <c r="L332" s="38">
        <v>0</v>
      </c>
      <c s="32">
        <f>ROUND(ROUND(L332,2)*ROUND(G332,3),2)</f>
      </c>
      <c s="36" t="s">
        <v>146</v>
      </c>
      <c>
        <f>(M332*21)/100</f>
      </c>
      <c t="s">
        <v>27</v>
      </c>
    </row>
    <row r="333" spans="1:5" ht="12.75">
      <c r="A333" s="35" t="s">
        <v>56</v>
      </c>
      <c r="E333" s="39" t="s">
        <v>52</v>
      </c>
    </row>
    <row r="334" spans="1:5" ht="12.75">
      <c r="A334" s="35" t="s">
        <v>57</v>
      </c>
      <c r="E334" s="40" t="s">
        <v>825</v>
      </c>
    </row>
    <row r="335" spans="1:5" ht="25.5">
      <c r="A335" t="s">
        <v>59</v>
      </c>
      <c r="E335" s="39" t="s">
        <v>536</v>
      </c>
    </row>
    <row r="336" spans="1:16" ht="25.5">
      <c r="A336" t="s">
        <v>49</v>
      </c>
      <c s="34" t="s">
        <v>713</v>
      </c>
      <c s="34" t="s">
        <v>419</v>
      </c>
      <c s="35" t="s">
        <v>52</v>
      </c>
      <c s="6" t="s">
        <v>420</v>
      </c>
      <c s="36" t="s">
        <v>72</v>
      </c>
      <c s="37">
        <v>37.778</v>
      </c>
      <c s="36">
        <v>0</v>
      </c>
      <c s="36">
        <f>ROUND(G336*H336,6)</f>
      </c>
      <c r="L336" s="38">
        <v>0</v>
      </c>
      <c s="32">
        <f>ROUND(ROUND(L336,2)*ROUND(G336,3),2)</f>
      </c>
      <c s="36" t="s">
        <v>146</v>
      </c>
      <c>
        <f>(M336*21)/100</f>
      </c>
      <c t="s">
        <v>27</v>
      </c>
    </row>
    <row r="337" spans="1:5" ht="12.75">
      <c r="A337" s="35" t="s">
        <v>56</v>
      </c>
      <c r="E337" s="39" t="s">
        <v>52</v>
      </c>
    </row>
    <row r="338" spans="1:5" ht="12.75">
      <c r="A338" s="35" t="s">
        <v>57</v>
      </c>
      <c r="E338" s="40" t="s">
        <v>826</v>
      </c>
    </row>
    <row r="339" spans="1:5" ht="12.75">
      <c r="A339" t="s">
        <v>59</v>
      </c>
      <c r="E339" s="39" t="s">
        <v>534</v>
      </c>
    </row>
    <row r="340" spans="1:16" ht="25.5">
      <c r="A340" t="s">
        <v>49</v>
      </c>
      <c s="34" t="s">
        <v>715</v>
      </c>
      <c s="34" t="s">
        <v>423</v>
      </c>
      <c s="35" t="s">
        <v>52</v>
      </c>
      <c s="6" t="s">
        <v>424</v>
      </c>
      <c s="36" t="s">
        <v>72</v>
      </c>
      <c s="37">
        <v>37.778</v>
      </c>
      <c s="36">
        <v>0</v>
      </c>
      <c s="36">
        <f>ROUND(G340*H340,6)</f>
      </c>
      <c r="L340" s="38">
        <v>0</v>
      </c>
      <c s="32">
        <f>ROUND(ROUND(L340,2)*ROUND(G340,3),2)</f>
      </c>
      <c s="36" t="s">
        <v>146</v>
      </c>
      <c>
        <f>(M340*21)/100</f>
      </c>
      <c t="s">
        <v>27</v>
      </c>
    </row>
    <row r="341" spans="1:5" ht="12.75">
      <c r="A341" s="35" t="s">
        <v>56</v>
      </c>
      <c r="E341" s="39" t="s">
        <v>52</v>
      </c>
    </row>
    <row r="342" spans="1:5" ht="89.25">
      <c r="A342" s="35" t="s">
        <v>57</v>
      </c>
      <c r="E342" s="40" t="s">
        <v>827</v>
      </c>
    </row>
    <row r="343" spans="1:5" ht="12.75">
      <c r="A343" t="s">
        <v>59</v>
      </c>
      <c r="E343" s="39" t="s">
        <v>60</v>
      </c>
    </row>
    <row r="344" spans="1:16" ht="12.75">
      <c r="A344" t="s">
        <v>49</v>
      </c>
      <c s="34" t="s">
        <v>716</v>
      </c>
      <c s="34" t="s">
        <v>426</v>
      </c>
      <c s="35" t="s">
        <v>52</v>
      </c>
      <c s="6" t="s">
        <v>427</v>
      </c>
      <c s="36" t="s">
        <v>305</v>
      </c>
      <c s="37">
        <v>4.198</v>
      </c>
      <c s="36">
        <v>0.001</v>
      </c>
      <c s="36">
        <f>ROUND(G344*H344,6)</f>
      </c>
      <c r="L344" s="38">
        <v>0</v>
      </c>
      <c s="32">
        <f>ROUND(ROUND(L344,2)*ROUND(G344,3),2)</f>
      </c>
      <c s="36" t="s">
        <v>146</v>
      </c>
      <c>
        <f>(M344*21)/100</f>
      </c>
      <c t="s">
        <v>27</v>
      </c>
    </row>
    <row r="345" spans="1:5" ht="12.75">
      <c r="A345" s="35" t="s">
        <v>56</v>
      </c>
      <c r="E345" s="39" t="s">
        <v>52</v>
      </c>
    </row>
    <row r="346" spans="1:5" ht="12.75">
      <c r="A346" s="35" t="s">
        <v>57</v>
      </c>
      <c r="E346" s="40" t="s">
        <v>828</v>
      </c>
    </row>
    <row r="347" spans="1:5" ht="25.5">
      <c r="A347" t="s">
        <v>59</v>
      </c>
      <c r="E347" s="39" t="s">
        <v>829</v>
      </c>
    </row>
    <row r="348" spans="1:16" ht="25.5">
      <c r="A348" t="s">
        <v>49</v>
      </c>
      <c s="34" t="s">
        <v>718</v>
      </c>
      <c s="34" t="s">
        <v>542</v>
      </c>
      <c s="35" t="s">
        <v>52</v>
      </c>
      <c s="6" t="s">
        <v>543</v>
      </c>
      <c s="36" t="s">
        <v>54</v>
      </c>
      <c s="37">
        <v>3</v>
      </c>
      <c s="36">
        <v>0</v>
      </c>
      <c s="36">
        <f>ROUND(G348*H348,6)</f>
      </c>
      <c r="L348" s="38">
        <v>0</v>
      </c>
      <c s="32">
        <f>ROUND(ROUND(L348,2)*ROUND(G348,3),2)</f>
      </c>
      <c s="36" t="s">
        <v>146</v>
      </c>
      <c>
        <f>(M348*21)/100</f>
      </c>
      <c t="s">
        <v>27</v>
      </c>
    </row>
    <row r="349" spans="1:5" ht="38.25">
      <c r="A349" s="35" t="s">
        <v>56</v>
      </c>
      <c r="E349" s="39" t="s">
        <v>544</v>
      </c>
    </row>
    <row r="350" spans="1:5" ht="12.75">
      <c r="A350" s="35" t="s">
        <v>57</v>
      </c>
      <c r="E350" s="40" t="s">
        <v>830</v>
      </c>
    </row>
    <row r="351" spans="1:5" ht="12.75">
      <c r="A351" t="s">
        <v>59</v>
      </c>
      <c r="E351" s="39" t="s">
        <v>60</v>
      </c>
    </row>
    <row r="352" spans="1:16" ht="25.5">
      <c r="A352" t="s">
        <v>49</v>
      </c>
      <c s="34" t="s">
        <v>720</v>
      </c>
      <c s="34" t="s">
        <v>831</v>
      </c>
      <c s="35" t="s">
        <v>52</v>
      </c>
      <c s="6" t="s">
        <v>832</v>
      </c>
      <c s="36" t="s">
        <v>204</v>
      </c>
      <c s="37">
        <v>18</v>
      </c>
      <c s="36">
        <v>2.29496</v>
      </c>
      <c s="36">
        <f>ROUND(G352*H352,6)</f>
      </c>
      <c r="L352" s="38">
        <v>0</v>
      </c>
      <c s="32">
        <f>ROUND(ROUND(L352,2)*ROUND(G352,3),2)</f>
      </c>
      <c s="36" t="s">
        <v>146</v>
      </c>
      <c>
        <f>(M352*21)/100</f>
      </c>
      <c t="s">
        <v>27</v>
      </c>
    </row>
    <row r="353" spans="1:5" ht="38.25">
      <c r="A353" s="35" t="s">
        <v>56</v>
      </c>
      <c r="E353" s="39" t="s">
        <v>833</v>
      </c>
    </row>
    <row r="354" spans="1:5" ht="38.25">
      <c r="A354" s="35" t="s">
        <v>57</v>
      </c>
      <c r="E354" s="40" t="s">
        <v>834</v>
      </c>
    </row>
    <row r="355" spans="1:5" ht="12.75">
      <c r="A355" t="s">
        <v>59</v>
      </c>
      <c r="E355" s="39" t="s">
        <v>60</v>
      </c>
    </row>
    <row r="356" spans="1:16" ht="25.5">
      <c r="A356" t="s">
        <v>49</v>
      </c>
      <c s="34" t="s">
        <v>722</v>
      </c>
      <c s="34" t="s">
        <v>835</v>
      </c>
      <c s="35" t="s">
        <v>52</v>
      </c>
      <c s="6" t="s">
        <v>836</v>
      </c>
      <c s="36" t="s">
        <v>72</v>
      </c>
      <c s="37">
        <v>18</v>
      </c>
      <c s="36">
        <v>0.00014</v>
      </c>
      <c s="36">
        <f>ROUND(G356*H356,6)</f>
      </c>
      <c r="L356" s="38">
        <v>0</v>
      </c>
      <c s="32">
        <f>ROUND(ROUND(L356,2)*ROUND(G356,3),2)</f>
      </c>
      <c s="36" t="s">
        <v>146</v>
      </c>
      <c>
        <f>(M356*21)/100</f>
      </c>
      <c t="s">
        <v>27</v>
      </c>
    </row>
    <row r="357" spans="1:5" ht="12.75">
      <c r="A357" s="35" t="s">
        <v>56</v>
      </c>
      <c r="E357" s="39" t="s">
        <v>52</v>
      </c>
    </row>
    <row r="358" spans="1:5" ht="25.5">
      <c r="A358" s="35" t="s">
        <v>57</v>
      </c>
      <c r="E358" s="40" t="s">
        <v>837</v>
      </c>
    </row>
    <row r="359" spans="1:5" ht="12.75">
      <c r="A359" t="s">
        <v>59</v>
      </c>
      <c r="E359" s="39" t="s">
        <v>60</v>
      </c>
    </row>
    <row r="360" spans="1:16" ht="12.75">
      <c r="A360" t="s">
        <v>49</v>
      </c>
      <c s="34" t="s">
        <v>724</v>
      </c>
      <c s="34" t="s">
        <v>838</v>
      </c>
      <c s="35" t="s">
        <v>52</v>
      </c>
      <c s="6" t="s">
        <v>839</v>
      </c>
      <c s="36" t="s">
        <v>72</v>
      </c>
      <c s="37">
        <v>20.7</v>
      </c>
      <c s="36">
        <v>0.0002</v>
      </c>
      <c s="36">
        <f>ROUND(G360*H360,6)</f>
      </c>
      <c r="L360" s="38">
        <v>0</v>
      </c>
      <c s="32">
        <f>ROUND(ROUND(L360,2)*ROUND(G360,3),2)</f>
      </c>
      <c s="36" t="s">
        <v>146</v>
      </c>
      <c>
        <f>(M360*21)/100</f>
      </c>
      <c t="s">
        <v>27</v>
      </c>
    </row>
    <row r="361" spans="1:5" ht="12.75">
      <c r="A361" s="35" t="s">
        <v>56</v>
      </c>
      <c r="E361" s="39" t="s">
        <v>52</v>
      </c>
    </row>
    <row r="362" spans="1:5" ht="25.5">
      <c r="A362" s="35" t="s">
        <v>57</v>
      </c>
      <c r="E362" s="40" t="s">
        <v>840</v>
      </c>
    </row>
    <row r="363" spans="1:5" ht="25.5">
      <c r="A363" t="s">
        <v>59</v>
      </c>
      <c r="E363" s="39" t="s">
        <v>841</v>
      </c>
    </row>
    <row r="364" spans="1:16" ht="12.75">
      <c r="A364" t="s">
        <v>49</v>
      </c>
      <c s="34" t="s">
        <v>726</v>
      </c>
      <c s="34" t="s">
        <v>312</v>
      </c>
      <c s="35" t="s">
        <v>52</v>
      </c>
      <c s="6" t="s">
        <v>313</v>
      </c>
      <c s="36" t="s">
        <v>72</v>
      </c>
      <c s="37">
        <v>25</v>
      </c>
      <c s="36">
        <v>0.01208</v>
      </c>
      <c s="36">
        <f>ROUND(G364*H364,6)</f>
      </c>
      <c r="L364" s="38">
        <v>0</v>
      </c>
      <c s="32">
        <f>ROUND(ROUND(L364,2)*ROUND(G364,3),2)</f>
      </c>
      <c s="36" t="s">
        <v>146</v>
      </c>
      <c>
        <f>(M364*21)/100</f>
      </c>
      <c t="s">
        <v>27</v>
      </c>
    </row>
    <row r="365" spans="1:5" ht="12.75">
      <c r="A365" s="35" t="s">
        <v>56</v>
      </c>
      <c r="E365" s="39" t="s">
        <v>52</v>
      </c>
    </row>
    <row r="366" spans="1:5" ht="153">
      <c r="A366" s="35" t="s">
        <v>57</v>
      </c>
      <c r="E366" s="40" t="s">
        <v>842</v>
      </c>
    </row>
    <row r="367" spans="1:5" ht="12.75">
      <c r="A367" t="s">
        <v>59</v>
      </c>
      <c r="E367" s="39" t="s">
        <v>762</v>
      </c>
    </row>
    <row r="368" spans="1:16" ht="12.75">
      <c r="A368" t="s">
        <v>49</v>
      </c>
      <c s="34" t="s">
        <v>727</v>
      </c>
      <c s="34" t="s">
        <v>316</v>
      </c>
      <c s="35" t="s">
        <v>52</v>
      </c>
      <c s="6" t="s">
        <v>317</v>
      </c>
      <c s="36" t="s">
        <v>72</v>
      </c>
      <c s="37">
        <v>25</v>
      </c>
      <c s="36">
        <v>0</v>
      </c>
      <c s="36">
        <f>ROUND(G368*H368,6)</f>
      </c>
      <c r="L368" s="38">
        <v>0</v>
      </c>
      <c s="32">
        <f>ROUND(ROUND(L368,2)*ROUND(G368,3),2)</f>
      </c>
      <c s="36" t="s">
        <v>146</v>
      </c>
      <c>
        <f>(M368*21)/100</f>
      </c>
      <c t="s">
        <v>27</v>
      </c>
    </row>
    <row r="369" spans="1:5" ht="12.75">
      <c r="A369" s="35" t="s">
        <v>56</v>
      </c>
      <c r="E369" s="39" t="s">
        <v>52</v>
      </c>
    </row>
    <row r="370" spans="1:5" ht="12.75">
      <c r="A370" s="35" t="s">
        <v>57</v>
      </c>
      <c r="E370" s="40" t="s">
        <v>159</v>
      </c>
    </row>
    <row r="371" spans="1:5" ht="12.75">
      <c r="A371" t="s">
        <v>59</v>
      </c>
      <c r="E371" s="39" t="s">
        <v>762</v>
      </c>
    </row>
    <row r="372" spans="1:16" ht="25.5">
      <c r="A372" t="s">
        <v>49</v>
      </c>
      <c s="34" t="s">
        <v>843</v>
      </c>
      <c s="34" t="s">
        <v>320</v>
      </c>
      <c s="35" t="s">
        <v>52</v>
      </c>
      <c s="6" t="s">
        <v>321</v>
      </c>
      <c s="36" t="s">
        <v>204</v>
      </c>
      <c s="37">
        <v>2.5</v>
      </c>
      <c s="36">
        <v>0</v>
      </c>
      <c s="36">
        <f>ROUND(G372*H372,6)</f>
      </c>
      <c r="L372" s="38">
        <v>0</v>
      </c>
      <c s="32">
        <f>ROUND(ROUND(L372,2)*ROUND(G372,3),2)</f>
      </c>
      <c s="36" t="s">
        <v>146</v>
      </c>
      <c>
        <f>(M372*21)/100</f>
      </c>
      <c t="s">
        <v>27</v>
      </c>
    </row>
    <row r="373" spans="1:5" ht="12.75">
      <c r="A373" s="35" t="s">
        <v>56</v>
      </c>
      <c r="E373" s="39" t="s">
        <v>52</v>
      </c>
    </row>
    <row r="374" spans="1:5" ht="153">
      <c r="A374" s="35" t="s">
        <v>57</v>
      </c>
      <c r="E374" s="40" t="s">
        <v>844</v>
      </c>
    </row>
    <row r="375" spans="1:5" ht="12.75">
      <c r="A375" t="s">
        <v>59</v>
      </c>
      <c r="E375" s="39" t="s">
        <v>762</v>
      </c>
    </row>
    <row r="376" spans="1:16" ht="12.75">
      <c r="A376" t="s">
        <v>49</v>
      </c>
      <c s="34" t="s">
        <v>845</v>
      </c>
      <c s="34" t="s">
        <v>324</v>
      </c>
      <c s="35" t="s">
        <v>52</v>
      </c>
      <c s="6" t="s">
        <v>325</v>
      </c>
      <c s="36" t="s">
        <v>204</v>
      </c>
      <c s="37">
        <v>18.867</v>
      </c>
      <c s="36">
        <v>0</v>
      </c>
      <c s="36">
        <f>ROUND(G376*H376,6)</f>
      </c>
      <c r="L376" s="38">
        <v>0</v>
      </c>
      <c s="32">
        <f>ROUND(ROUND(L376,2)*ROUND(G376,3),2)</f>
      </c>
      <c s="36" t="s">
        <v>146</v>
      </c>
      <c>
        <f>(M376*21)/100</f>
      </c>
      <c t="s">
        <v>27</v>
      </c>
    </row>
    <row r="377" spans="1:5" ht="12.75">
      <c r="A377" s="35" t="s">
        <v>56</v>
      </c>
      <c r="E377" s="39" t="s">
        <v>52</v>
      </c>
    </row>
    <row r="378" spans="1:5" ht="12.75">
      <c r="A378" s="35" t="s">
        <v>57</v>
      </c>
      <c r="E378" s="40" t="s">
        <v>846</v>
      </c>
    </row>
    <row r="379" spans="1:5" ht="12.75">
      <c r="A379" t="s">
        <v>59</v>
      </c>
      <c r="E379" s="39" t="s">
        <v>762</v>
      </c>
    </row>
    <row r="380" spans="1:16" ht="25.5">
      <c r="A380" t="s">
        <v>49</v>
      </c>
      <c s="34" t="s">
        <v>847</v>
      </c>
      <c s="34" t="s">
        <v>328</v>
      </c>
      <c s="35" t="s">
        <v>52</v>
      </c>
      <c s="6" t="s">
        <v>329</v>
      </c>
      <c s="36" t="s">
        <v>204</v>
      </c>
      <c s="37">
        <v>28.3</v>
      </c>
      <c s="36">
        <v>2.6768</v>
      </c>
      <c s="36">
        <f>ROUND(G380*H380,6)</f>
      </c>
      <c r="L380" s="38">
        <v>0</v>
      </c>
      <c s="32">
        <f>ROUND(ROUND(L380,2)*ROUND(G380,3),2)</f>
      </c>
      <c s="36" t="s">
        <v>146</v>
      </c>
      <c>
        <f>(M380*21)/100</f>
      </c>
      <c t="s">
        <v>27</v>
      </c>
    </row>
    <row r="381" spans="1:5" ht="38.25">
      <c r="A381" s="35" t="s">
        <v>56</v>
      </c>
      <c r="E381" s="39" t="s">
        <v>330</v>
      </c>
    </row>
    <row r="382" spans="1:5" ht="153">
      <c r="A382" s="35" t="s">
        <v>57</v>
      </c>
      <c r="E382" s="40" t="s">
        <v>848</v>
      </c>
    </row>
    <row r="383" spans="1:5" ht="12.75">
      <c r="A383" t="s">
        <v>59</v>
      </c>
      <c r="E383" s="39" t="s">
        <v>762</v>
      </c>
    </row>
    <row r="384" spans="1:16" ht="25.5">
      <c r="A384" t="s">
        <v>49</v>
      </c>
      <c s="34" t="s">
        <v>849</v>
      </c>
      <c s="34" t="s">
        <v>333</v>
      </c>
      <c s="35" t="s">
        <v>52</v>
      </c>
      <c s="6" t="s">
        <v>334</v>
      </c>
      <c s="36" t="s">
        <v>54</v>
      </c>
      <c s="37">
        <v>110</v>
      </c>
      <c s="36">
        <v>0.00335</v>
      </c>
      <c s="36">
        <f>ROUND(G384*H384,6)</f>
      </c>
      <c r="L384" s="38">
        <v>0</v>
      </c>
      <c s="32">
        <f>ROUND(ROUND(L384,2)*ROUND(G384,3),2)</f>
      </c>
      <c s="36" t="s">
        <v>146</v>
      </c>
      <c>
        <f>(M384*21)/100</f>
      </c>
      <c t="s">
        <v>27</v>
      </c>
    </row>
    <row r="385" spans="1:5" ht="12.75">
      <c r="A385" s="35" t="s">
        <v>56</v>
      </c>
      <c r="E385" s="39" t="s">
        <v>52</v>
      </c>
    </row>
    <row r="386" spans="1:5" ht="25.5">
      <c r="A386" s="35" t="s">
        <v>57</v>
      </c>
      <c r="E386" s="40" t="s">
        <v>850</v>
      </c>
    </row>
    <row r="387" spans="1:5" ht="12.75">
      <c r="A387" t="s">
        <v>59</v>
      </c>
      <c r="E387" s="39" t="s">
        <v>762</v>
      </c>
    </row>
    <row r="388" spans="1:16" ht="25.5">
      <c r="A388" t="s">
        <v>49</v>
      </c>
      <c s="34" t="s">
        <v>851</v>
      </c>
      <c s="34" t="s">
        <v>337</v>
      </c>
      <c s="35" t="s">
        <v>52</v>
      </c>
      <c s="6" t="s">
        <v>338</v>
      </c>
      <c s="36" t="s">
        <v>72</v>
      </c>
      <c s="37">
        <v>66.85</v>
      </c>
      <c s="36">
        <v>0.0014</v>
      </c>
      <c s="36">
        <f>ROUND(G388*H388,6)</f>
      </c>
      <c r="L388" s="38">
        <v>0</v>
      </c>
      <c s="32">
        <f>ROUND(ROUND(L388,2)*ROUND(G388,3),2)</f>
      </c>
      <c s="36" t="s">
        <v>146</v>
      </c>
      <c>
        <f>(M388*21)/100</f>
      </c>
      <c t="s">
        <v>27</v>
      </c>
    </row>
    <row r="389" spans="1:5" ht="12.75">
      <c r="A389" s="35" t="s">
        <v>56</v>
      </c>
      <c r="E389" s="39" t="s">
        <v>52</v>
      </c>
    </row>
    <row r="390" spans="1:5" ht="153">
      <c r="A390" s="35" t="s">
        <v>57</v>
      </c>
      <c r="E390" s="40" t="s">
        <v>852</v>
      </c>
    </row>
    <row r="391" spans="1:5" ht="12.75">
      <c r="A391" t="s">
        <v>59</v>
      </c>
      <c r="E391" s="39" t="s">
        <v>762</v>
      </c>
    </row>
    <row r="392" spans="1:16" ht="12.75">
      <c r="A392" t="s">
        <v>49</v>
      </c>
      <c s="34" t="s">
        <v>853</v>
      </c>
      <c s="34" t="s">
        <v>431</v>
      </c>
      <c s="35" t="s">
        <v>52</v>
      </c>
      <c s="6" t="s">
        <v>432</v>
      </c>
      <c s="36" t="s">
        <v>121</v>
      </c>
      <c s="37">
        <v>1213.652</v>
      </c>
      <c s="36">
        <v>0</v>
      </c>
      <c s="36">
        <f>ROUND(G392*H392,6)</f>
      </c>
      <c r="L392" s="38">
        <v>0</v>
      </c>
      <c s="32">
        <f>ROUND(ROUND(L392,2)*ROUND(G392,3),2)</f>
      </c>
      <c s="36" t="s">
        <v>146</v>
      </c>
      <c>
        <f>(M392*21)/100</f>
      </c>
      <c t="s">
        <v>27</v>
      </c>
    </row>
    <row r="393" spans="1:5" ht="12.75">
      <c r="A393" s="35" t="s">
        <v>56</v>
      </c>
      <c r="E393" s="39" t="s">
        <v>52</v>
      </c>
    </row>
    <row r="394" spans="1:5" ht="12.75">
      <c r="A394" s="35" t="s">
        <v>57</v>
      </c>
      <c r="E394" s="40" t="s">
        <v>547</v>
      </c>
    </row>
    <row r="395" spans="1:5" ht="12.75">
      <c r="A395" t="s">
        <v>59</v>
      </c>
      <c r="E395" s="39" t="s">
        <v>60</v>
      </c>
    </row>
    <row r="396" spans="1:13" ht="12.75">
      <c r="A396" t="s">
        <v>46</v>
      </c>
      <c r="C396" s="31" t="s">
        <v>434</v>
      </c>
      <c r="E396" s="33" t="s">
        <v>435</v>
      </c>
      <c r="J396" s="32">
        <f>0</f>
      </c>
      <c s="32">
        <f>0</f>
      </c>
      <c s="32">
        <f>0+L397</f>
      </c>
      <c s="32">
        <f>0+M397</f>
      </c>
    </row>
    <row r="397" spans="1:16" ht="25.5">
      <c r="A397" t="s">
        <v>49</v>
      </c>
      <c s="34" t="s">
        <v>854</v>
      </c>
      <c s="34" t="s">
        <v>437</v>
      </c>
      <c s="35" t="s">
        <v>52</v>
      </c>
      <c s="6" t="s">
        <v>438</v>
      </c>
      <c s="36" t="s">
        <v>72</v>
      </c>
      <c s="37">
        <v>353.4</v>
      </c>
      <c s="36">
        <v>0</v>
      </c>
      <c s="36">
        <f>ROUND(G397*H397,6)</f>
      </c>
      <c r="L397" s="38">
        <v>0</v>
      </c>
      <c s="32">
        <f>ROUND(ROUND(L397,2)*ROUND(G397,3),2)</f>
      </c>
      <c s="36" t="s">
        <v>146</v>
      </c>
      <c>
        <f>(M397*21)/100</f>
      </c>
      <c t="s">
        <v>27</v>
      </c>
    </row>
    <row r="398" spans="1:5" ht="38.25">
      <c r="A398" s="35" t="s">
        <v>56</v>
      </c>
      <c r="E398" s="39" t="s">
        <v>439</v>
      </c>
    </row>
    <row r="399" spans="1:5" ht="12.75">
      <c r="A399" s="35" t="s">
        <v>57</v>
      </c>
      <c r="E399" s="40" t="s">
        <v>440</v>
      </c>
    </row>
    <row r="400" spans="1:5" ht="25.5">
      <c r="A400" t="s">
        <v>59</v>
      </c>
      <c r="E400" s="39" t="s">
        <v>549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v>
      </c>
      <c s="41">
        <f>Rekapitulace!C12</f>
      </c>
      <c s="20" t="s">
        <v>0</v>
      </c>
      <c t="s">
        <v>23</v>
      </c>
      <c t="s">
        <v>27</v>
      </c>
    </row>
    <row r="4" spans="1:16" ht="32" customHeight="1">
      <c r="A4" s="24" t="s">
        <v>20</v>
      </c>
      <c s="25" t="s">
        <v>28</v>
      </c>
      <c s="27" t="s">
        <v>136</v>
      </c>
      <c r="E4" s="26" t="s">
        <v>137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857</v>
      </c>
      <c r="E8" s="30" t="s">
        <v>856</v>
      </c>
      <c r="J8" s="29">
        <f>0+J9+J82+J115+J248</f>
      </c>
      <c s="29">
        <f>0+K9+K82+K115+K248</f>
      </c>
      <c s="29">
        <f>0+L9+L82+L115+L248</f>
      </c>
      <c s="29">
        <f>0+M9+M82+M115+M248</f>
      </c>
    </row>
    <row r="9" spans="1:13" ht="12.75">
      <c r="A9" t="s">
        <v>46</v>
      </c>
      <c r="C9" s="31" t="s">
        <v>141</v>
      </c>
      <c r="E9" s="33" t="s">
        <v>142</v>
      </c>
      <c r="J9" s="32">
        <f>0</f>
      </c>
      <c s="32">
        <f>0</f>
      </c>
      <c s="32">
        <f>0+L10+L14+L18+L22+L26+L30+L34+L38+L42+L46+L50+L54+L58+L62+L66+L70+L74+L78</f>
      </c>
      <c s="32">
        <f>0+M10+M14+M18+M22+M26+M30+M34+M38+M42+M46+M50+M54+M58+M62+M66+M70+M74+M78</f>
      </c>
    </row>
    <row r="10" spans="1:16" ht="12.75">
      <c r="A10" t="s">
        <v>49</v>
      </c>
      <c s="34" t="s">
        <v>50</v>
      </c>
      <c s="34" t="s">
        <v>143</v>
      </c>
      <c s="35" t="s">
        <v>52</v>
      </c>
      <c s="6" t="s">
        <v>144</v>
      </c>
      <c s="36" t="s">
        <v>145</v>
      </c>
      <c s="37">
        <v>24</v>
      </c>
      <c s="36">
        <v>0</v>
      </c>
      <c s="36">
        <f>ROUND(G10*H10,6)</f>
      </c>
      <c r="L10" s="38">
        <v>0</v>
      </c>
      <c s="32">
        <f>ROUND(ROUND(L10,2)*ROUND(G10,3),2)</f>
      </c>
      <c s="36" t="s">
        <v>146</v>
      </c>
      <c>
        <f>(M10*21)/100</f>
      </c>
      <c t="s">
        <v>27</v>
      </c>
    </row>
    <row r="11" spans="1:5" ht="12.75">
      <c r="A11" s="35" t="s">
        <v>56</v>
      </c>
      <c r="E11" s="39" t="s">
        <v>858</v>
      </c>
    </row>
    <row r="12" spans="1:5" ht="12.75">
      <c r="A12" s="35" t="s">
        <v>57</v>
      </c>
      <c r="E12" s="40" t="s">
        <v>859</v>
      </c>
    </row>
    <row r="13" spans="1:5" ht="12.75">
      <c r="A13" t="s">
        <v>59</v>
      </c>
      <c r="E13" s="39" t="s">
        <v>60</v>
      </c>
    </row>
    <row r="14" spans="1:16" ht="12.75">
      <c r="A14" t="s">
        <v>49</v>
      </c>
      <c s="34" t="s">
        <v>27</v>
      </c>
      <c s="34" t="s">
        <v>149</v>
      </c>
      <c s="35" t="s">
        <v>52</v>
      </c>
      <c s="6" t="s">
        <v>150</v>
      </c>
      <c s="36" t="s">
        <v>151</v>
      </c>
      <c s="37">
        <v>1.01</v>
      </c>
      <c s="36">
        <v>0.0088</v>
      </c>
      <c s="36">
        <f>ROUND(G14*H14,6)</f>
      </c>
      <c r="L14" s="38">
        <v>0</v>
      </c>
      <c s="32">
        <f>ROUND(ROUND(L14,2)*ROUND(G14,3),2)</f>
      </c>
      <c s="36" t="s">
        <v>146</v>
      </c>
      <c>
        <f>(M14*21)/100</f>
      </c>
      <c t="s">
        <v>27</v>
      </c>
    </row>
    <row r="15" spans="1:5" ht="12.75">
      <c r="A15" s="35" t="s">
        <v>56</v>
      </c>
      <c r="E15" s="39" t="s">
        <v>52</v>
      </c>
    </row>
    <row r="16" spans="1:5" ht="63.75">
      <c r="A16" s="35" t="s">
        <v>57</v>
      </c>
      <c r="E16" s="40" t="s">
        <v>860</v>
      </c>
    </row>
    <row r="17" spans="1:5" ht="12.75">
      <c r="A17" t="s">
        <v>59</v>
      </c>
      <c r="E17" s="39" t="s">
        <v>60</v>
      </c>
    </row>
    <row r="18" spans="1:16" ht="25.5">
      <c r="A18" t="s">
        <v>49</v>
      </c>
      <c s="34" t="s">
        <v>26</v>
      </c>
      <c s="34" t="s">
        <v>153</v>
      </c>
      <c s="35" t="s">
        <v>52</v>
      </c>
      <c s="6" t="s">
        <v>154</v>
      </c>
      <c s="36" t="s">
        <v>72</v>
      </c>
      <c s="37">
        <v>1320</v>
      </c>
      <c s="36">
        <v>0.00014</v>
      </c>
      <c s="36">
        <f>ROUND(G18*H18,6)</f>
      </c>
      <c r="L18" s="38">
        <v>0</v>
      </c>
      <c s="32">
        <f>ROUND(ROUND(L18,2)*ROUND(G18,3),2)</f>
      </c>
      <c s="36" t="s">
        <v>146</v>
      </c>
      <c>
        <f>(M18*21)/100</f>
      </c>
      <c t="s">
        <v>27</v>
      </c>
    </row>
    <row r="19" spans="1:5" ht="12.75">
      <c r="A19" s="35" t="s">
        <v>56</v>
      </c>
      <c r="E19" s="39" t="s">
        <v>52</v>
      </c>
    </row>
    <row r="20" spans="1:5" ht="25.5">
      <c r="A20" s="35" t="s">
        <v>57</v>
      </c>
      <c r="E20" s="40" t="s">
        <v>861</v>
      </c>
    </row>
    <row r="21" spans="1:5" ht="25.5">
      <c r="A21" t="s">
        <v>59</v>
      </c>
      <c r="E21" s="39" t="s">
        <v>557</v>
      </c>
    </row>
    <row r="22" spans="1:16" ht="12.75">
      <c r="A22" t="s">
        <v>49</v>
      </c>
      <c s="34" t="s">
        <v>66</v>
      </c>
      <c s="34" t="s">
        <v>157</v>
      </c>
      <c s="35" t="s">
        <v>52</v>
      </c>
      <c s="6" t="s">
        <v>158</v>
      </c>
      <c s="36" t="s">
        <v>72</v>
      </c>
      <c s="37">
        <v>1320</v>
      </c>
      <c s="36">
        <v>0.0005</v>
      </c>
      <c s="36">
        <f>ROUND(G22*H22,6)</f>
      </c>
      <c r="L22" s="38">
        <v>0</v>
      </c>
      <c s="32">
        <f>ROUND(ROUND(L22,2)*ROUND(G22,3),2)</f>
      </c>
      <c s="36" t="s">
        <v>146</v>
      </c>
      <c>
        <f>(M22*21)/100</f>
      </c>
      <c t="s">
        <v>27</v>
      </c>
    </row>
    <row r="23" spans="1:5" ht="12.75">
      <c r="A23" s="35" t="s">
        <v>56</v>
      </c>
      <c r="E23" s="39" t="s">
        <v>52</v>
      </c>
    </row>
    <row r="24" spans="1:5" ht="12.75">
      <c r="A24" s="35" t="s">
        <v>57</v>
      </c>
      <c r="E24" s="40" t="s">
        <v>159</v>
      </c>
    </row>
    <row r="25" spans="1:5" ht="12.75">
      <c r="A25" t="s">
        <v>59</v>
      </c>
      <c r="E25" s="39" t="s">
        <v>60</v>
      </c>
    </row>
    <row r="26" spans="1:16" ht="25.5">
      <c r="A26" t="s">
        <v>49</v>
      </c>
      <c s="34" t="s">
        <v>69</v>
      </c>
      <c s="34" t="s">
        <v>160</v>
      </c>
      <c s="35" t="s">
        <v>52</v>
      </c>
      <c s="6" t="s">
        <v>161</v>
      </c>
      <c s="36" t="s">
        <v>72</v>
      </c>
      <c s="37">
        <v>1320</v>
      </c>
      <c s="36">
        <v>0</v>
      </c>
      <c s="36">
        <f>ROUND(G26*H26,6)</f>
      </c>
      <c r="L26" s="38">
        <v>0</v>
      </c>
      <c s="32">
        <f>ROUND(ROUND(L26,2)*ROUND(G26,3),2)</f>
      </c>
      <c s="36" t="s">
        <v>146</v>
      </c>
      <c>
        <f>(M26*21)/100</f>
      </c>
      <c t="s">
        <v>27</v>
      </c>
    </row>
    <row r="27" spans="1:5" ht="12.75">
      <c r="A27" s="35" t="s">
        <v>56</v>
      </c>
      <c r="E27" s="39" t="s">
        <v>52</v>
      </c>
    </row>
    <row r="28" spans="1:5" ht="12.75">
      <c r="A28" s="35" t="s">
        <v>57</v>
      </c>
      <c r="E28" s="40" t="s">
        <v>159</v>
      </c>
    </row>
    <row r="29" spans="1:5" ht="12.75">
      <c r="A29" t="s">
        <v>59</v>
      </c>
      <c r="E29" s="39" t="s">
        <v>60</v>
      </c>
    </row>
    <row r="30" spans="1:16" ht="25.5">
      <c r="A30" t="s">
        <v>49</v>
      </c>
      <c s="34" t="s">
        <v>76</v>
      </c>
      <c s="34" t="s">
        <v>162</v>
      </c>
      <c s="35" t="s">
        <v>52</v>
      </c>
      <c s="6" t="s">
        <v>163</v>
      </c>
      <c s="36" t="s">
        <v>72</v>
      </c>
      <c s="37">
        <v>2330</v>
      </c>
      <c s="36">
        <v>0</v>
      </c>
      <c s="36">
        <f>ROUND(G30*H30,6)</f>
      </c>
      <c r="L30" s="38">
        <v>0</v>
      </c>
      <c s="32">
        <f>ROUND(ROUND(L30,2)*ROUND(G30,3),2)</f>
      </c>
      <c s="36" t="s">
        <v>146</v>
      </c>
      <c>
        <f>(M30*21)/100</f>
      </c>
      <c t="s">
        <v>27</v>
      </c>
    </row>
    <row r="31" spans="1:5" ht="38.25">
      <c r="A31" s="35" t="s">
        <v>56</v>
      </c>
      <c r="E31" s="39" t="s">
        <v>164</v>
      </c>
    </row>
    <row r="32" spans="1:5" ht="38.25">
      <c r="A32" s="35" t="s">
        <v>57</v>
      </c>
      <c r="E32" s="40" t="s">
        <v>862</v>
      </c>
    </row>
    <row r="33" spans="1:5" ht="12.75">
      <c r="A33" t="s">
        <v>59</v>
      </c>
      <c r="E33" s="39" t="s">
        <v>60</v>
      </c>
    </row>
    <row r="34" spans="1:16" ht="25.5">
      <c r="A34" t="s">
        <v>49</v>
      </c>
      <c s="34" t="s">
        <v>80</v>
      </c>
      <c s="34" t="s">
        <v>166</v>
      </c>
      <c s="35" t="s">
        <v>52</v>
      </c>
      <c s="6" t="s">
        <v>167</v>
      </c>
      <c s="36" t="s">
        <v>72</v>
      </c>
      <c s="37">
        <v>2330</v>
      </c>
      <c s="36">
        <v>0</v>
      </c>
      <c s="36">
        <f>ROUND(G34*H34,6)</f>
      </c>
      <c r="L34" s="38">
        <v>0</v>
      </c>
      <c s="32">
        <f>ROUND(ROUND(L34,2)*ROUND(G34,3),2)</f>
      </c>
      <c s="36" t="s">
        <v>146</v>
      </c>
      <c>
        <f>(M34*21)/100</f>
      </c>
      <c t="s">
        <v>27</v>
      </c>
    </row>
    <row r="35" spans="1:5" ht="12.75">
      <c r="A35" s="35" t="s">
        <v>56</v>
      </c>
      <c r="E35" s="39" t="s">
        <v>168</v>
      </c>
    </row>
    <row r="36" spans="1:5" ht="12.75">
      <c r="A36" s="35" t="s">
        <v>57</v>
      </c>
      <c r="E36" s="40" t="s">
        <v>159</v>
      </c>
    </row>
    <row r="37" spans="1:5" ht="12.75">
      <c r="A37" t="s">
        <v>59</v>
      </c>
      <c r="E37" s="39" t="s">
        <v>60</v>
      </c>
    </row>
    <row r="38" spans="1:16" ht="25.5">
      <c r="A38" t="s">
        <v>49</v>
      </c>
      <c s="34" t="s">
        <v>84</v>
      </c>
      <c s="34" t="s">
        <v>172</v>
      </c>
      <c s="35" t="s">
        <v>52</v>
      </c>
      <c s="6" t="s">
        <v>173</v>
      </c>
      <c s="36" t="s">
        <v>54</v>
      </c>
      <c s="37">
        <v>23</v>
      </c>
      <c s="36">
        <v>0</v>
      </c>
      <c s="36">
        <f>ROUND(G38*H38,6)</f>
      </c>
      <c r="L38" s="38">
        <v>0</v>
      </c>
      <c s="32">
        <f>ROUND(ROUND(L38,2)*ROUND(G38,3),2)</f>
      </c>
      <c s="36" t="s">
        <v>146</v>
      </c>
      <c>
        <f>(M38*21)/100</f>
      </c>
      <c t="s">
        <v>27</v>
      </c>
    </row>
    <row r="39" spans="1:5" ht="12.75">
      <c r="A39" s="35" t="s">
        <v>56</v>
      </c>
      <c r="E39" s="39" t="s">
        <v>52</v>
      </c>
    </row>
    <row r="40" spans="1:5" ht="12.75">
      <c r="A40" s="35" t="s">
        <v>57</v>
      </c>
      <c r="E40" s="40" t="s">
        <v>171</v>
      </c>
    </row>
    <row r="41" spans="1:5" ht="12.75">
      <c r="A41" t="s">
        <v>59</v>
      </c>
      <c r="E41" s="39" t="s">
        <v>60</v>
      </c>
    </row>
    <row r="42" spans="1:16" ht="25.5">
      <c r="A42" t="s">
        <v>49</v>
      </c>
      <c s="34" t="s">
        <v>88</v>
      </c>
      <c s="34" t="s">
        <v>174</v>
      </c>
      <c s="35" t="s">
        <v>52</v>
      </c>
      <c s="6" t="s">
        <v>175</v>
      </c>
      <c s="36" t="s">
        <v>54</v>
      </c>
      <c s="37">
        <v>30</v>
      </c>
      <c s="36">
        <v>0</v>
      </c>
      <c s="36">
        <f>ROUND(G42*H42,6)</f>
      </c>
      <c r="L42" s="38">
        <v>0</v>
      </c>
      <c s="32">
        <f>ROUND(ROUND(L42,2)*ROUND(G42,3),2)</f>
      </c>
      <c s="36" t="s">
        <v>146</v>
      </c>
      <c>
        <f>(M42*21)/100</f>
      </c>
      <c t="s">
        <v>27</v>
      </c>
    </row>
    <row r="43" spans="1:5" ht="12.75">
      <c r="A43" s="35" t="s">
        <v>56</v>
      </c>
      <c r="E43" s="39" t="s">
        <v>52</v>
      </c>
    </row>
    <row r="44" spans="1:5" ht="12.75">
      <c r="A44" s="35" t="s">
        <v>57</v>
      </c>
      <c r="E44" s="40" t="s">
        <v>171</v>
      </c>
    </row>
    <row r="45" spans="1:5" ht="12.75">
      <c r="A45" t="s">
        <v>59</v>
      </c>
      <c r="E45" s="39" t="s">
        <v>60</v>
      </c>
    </row>
    <row r="46" spans="1:16" ht="25.5">
      <c r="A46" t="s">
        <v>49</v>
      </c>
      <c s="34" t="s">
        <v>92</v>
      </c>
      <c s="34" t="s">
        <v>452</v>
      </c>
      <c s="35" t="s">
        <v>52</v>
      </c>
      <c s="6" t="s">
        <v>453</v>
      </c>
      <c s="36" t="s">
        <v>54</v>
      </c>
      <c s="37">
        <v>24</v>
      </c>
      <c s="36">
        <v>0</v>
      </c>
      <c s="36">
        <f>ROUND(G46*H46,6)</f>
      </c>
      <c r="L46" s="38">
        <v>0</v>
      </c>
      <c s="32">
        <f>ROUND(ROUND(L46,2)*ROUND(G46,3),2)</f>
      </c>
      <c s="36" t="s">
        <v>146</v>
      </c>
      <c>
        <f>(M46*21)/100</f>
      </c>
      <c t="s">
        <v>27</v>
      </c>
    </row>
    <row r="47" spans="1:5" ht="12.75">
      <c r="A47" s="35" t="s">
        <v>56</v>
      </c>
      <c r="E47" s="39" t="s">
        <v>52</v>
      </c>
    </row>
    <row r="48" spans="1:5" ht="12.75">
      <c r="A48" s="35" t="s">
        <v>57</v>
      </c>
      <c r="E48" s="40" t="s">
        <v>171</v>
      </c>
    </row>
    <row r="49" spans="1:5" ht="12.75">
      <c r="A49" t="s">
        <v>59</v>
      </c>
      <c r="E49" s="39" t="s">
        <v>60</v>
      </c>
    </row>
    <row r="50" spans="1:16" ht="25.5">
      <c r="A50" t="s">
        <v>49</v>
      </c>
      <c s="34" t="s">
        <v>96</v>
      </c>
      <c s="34" t="s">
        <v>176</v>
      </c>
      <c s="35" t="s">
        <v>52</v>
      </c>
      <c s="6" t="s">
        <v>177</v>
      </c>
      <c s="36" t="s">
        <v>54</v>
      </c>
      <c s="37">
        <v>10</v>
      </c>
      <c s="36">
        <v>0</v>
      </c>
      <c s="36">
        <f>ROUND(G50*H50,6)</f>
      </c>
      <c r="L50" s="38">
        <v>0</v>
      </c>
      <c s="32">
        <f>ROUND(ROUND(L50,2)*ROUND(G50,3),2)</f>
      </c>
      <c s="36" t="s">
        <v>146</v>
      </c>
      <c>
        <f>(M50*21)/100</f>
      </c>
      <c t="s">
        <v>27</v>
      </c>
    </row>
    <row r="51" spans="1:5" ht="12.75">
      <c r="A51" s="35" t="s">
        <v>56</v>
      </c>
      <c r="E51" s="39" t="s">
        <v>52</v>
      </c>
    </row>
    <row r="52" spans="1:5" ht="12.75">
      <c r="A52" s="35" t="s">
        <v>57</v>
      </c>
      <c r="E52" s="40" t="s">
        <v>171</v>
      </c>
    </row>
    <row r="53" spans="1:5" ht="12.75">
      <c r="A53" t="s">
        <v>59</v>
      </c>
      <c r="E53" s="39" t="s">
        <v>60</v>
      </c>
    </row>
    <row r="54" spans="1:16" ht="25.5">
      <c r="A54" t="s">
        <v>49</v>
      </c>
      <c s="34" t="s">
        <v>100</v>
      </c>
      <c s="34" t="s">
        <v>454</v>
      </c>
      <c s="35" t="s">
        <v>52</v>
      </c>
      <c s="6" t="s">
        <v>455</v>
      </c>
      <c s="36" t="s">
        <v>54</v>
      </c>
      <c s="37">
        <v>1</v>
      </c>
      <c s="36">
        <v>0</v>
      </c>
      <c s="36">
        <f>ROUND(G54*H54,6)</f>
      </c>
      <c r="L54" s="38">
        <v>0</v>
      </c>
      <c s="32">
        <f>ROUND(ROUND(L54,2)*ROUND(G54,3),2)</f>
      </c>
      <c s="36" t="s">
        <v>146</v>
      </c>
      <c>
        <f>(M54*21)/100</f>
      </c>
      <c t="s">
        <v>27</v>
      </c>
    </row>
    <row r="55" spans="1:5" ht="12.75">
      <c r="A55" s="35" t="s">
        <v>56</v>
      </c>
      <c r="E55" s="39" t="s">
        <v>52</v>
      </c>
    </row>
    <row r="56" spans="1:5" ht="12.75">
      <c r="A56" s="35" t="s">
        <v>57</v>
      </c>
      <c r="E56" s="40" t="s">
        <v>171</v>
      </c>
    </row>
    <row r="57" spans="1:5" ht="12.75">
      <c r="A57" t="s">
        <v>59</v>
      </c>
      <c r="E57" s="39" t="s">
        <v>60</v>
      </c>
    </row>
    <row r="58" spans="1:16" ht="25.5">
      <c r="A58" t="s">
        <v>49</v>
      </c>
      <c s="34" t="s">
        <v>104</v>
      </c>
      <c s="34" t="s">
        <v>560</v>
      </c>
      <c s="35" t="s">
        <v>52</v>
      </c>
      <c s="6" t="s">
        <v>561</v>
      </c>
      <c s="36" t="s">
        <v>54</v>
      </c>
      <c s="37">
        <v>1</v>
      </c>
      <c s="36">
        <v>0</v>
      </c>
      <c s="36">
        <f>ROUND(G58*H58,6)</f>
      </c>
      <c r="L58" s="38">
        <v>0</v>
      </c>
      <c s="32">
        <f>ROUND(ROUND(L58,2)*ROUND(G58,3),2)</f>
      </c>
      <c s="36" t="s">
        <v>146</v>
      </c>
      <c>
        <f>(M58*21)/100</f>
      </c>
      <c t="s">
        <v>27</v>
      </c>
    </row>
    <row r="59" spans="1:5" ht="12.75">
      <c r="A59" s="35" t="s">
        <v>56</v>
      </c>
      <c r="E59" s="39" t="s">
        <v>52</v>
      </c>
    </row>
    <row r="60" spans="1:5" ht="12.75">
      <c r="A60" s="35" t="s">
        <v>57</v>
      </c>
      <c r="E60" s="40" t="s">
        <v>171</v>
      </c>
    </row>
    <row r="61" spans="1:5" ht="12.75">
      <c r="A61" t="s">
        <v>59</v>
      </c>
      <c r="E61" s="39" t="s">
        <v>60</v>
      </c>
    </row>
    <row r="62" spans="1:16" ht="25.5">
      <c r="A62" t="s">
        <v>49</v>
      </c>
      <c s="34" t="s">
        <v>111</v>
      </c>
      <c s="34" t="s">
        <v>562</v>
      </c>
      <c s="35" t="s">
        <v>52</v>
      </c>
      <c s="6" t="s">
        <v>563</v>
      </c>
      <c s="36" t="s">
        <v>54</v>
      </c>
      <c s="37">
        <v>1</v>
      </c>
      <c s="36">
        <v>0</v>
      </c>
      <c s="36">
        <f>ROUND(G62*H62,6)</f>
      </c>
      <c r="L62" s="38">
        <v>0</v>
      </c>
      <c s="32">
        <f>ROUND(ROUND(L62,2)*ROUND(G62,3),2)</f>
      </c>
      <c s="36" t="s">
        <v>146</v>
      </c>
      <c>
        <f>(M62*21)/100</f>
      </c>
      <c t="s">
        <v>27</v>
      </c>
    </row>
    <row r="63" spans="1:5" ht="12.75">
      <c r="A63" s="35" t="s">
        <v>56</v>
      </c>
      <c r="E63" s="39" t="s">
        <v>52</v>
      </c>
    </row>
    <row r="64" spans="1:5" ht="12.75">
      <c r="A64" s="35" t="s">
        <v>57</v>
      </c>
      <c r="E64" s="40" t="s">
        <v>171</v>
      </c>
    </row>
    <row r="65" spans="1:5" ht="12.75">
      <c r="A65" t="s">
        <v>59</v>
      </c>
      <c r="E65" s="39" t="s">
        <v>60</v>
      </c>
    </row>
    <row r="66" spans="1:16" ht="25.5">
      <c r="A66" t="s">
        <v>49</v>
      </c>
      <c s="34" t="s">
        <v>115</v>
      </c>
      <c s="34" t="s">
        <v>178</v>
      </c>
      <c s="35" t="s">
        <v>52</v>
      </c>
      <c s="6" t="s">
        <v>179</v>
      </c>
      <c s="36" t="s">
        <v>54</v>
      </c>
      <c s="37">
        <v>23</v>
      </c>
      <c s="36">
        <v>0</v>
      </c>
      <c s="36">
        <f>ROUND(G66*H66,6)</f>
      </c>
      <c r="L66" s="38">
        <v>0</v>
      </c>
      <c s="32">
        <f>ROUND(ROUND(L66,2)*ROUND(G66,3),2)</f>
      </c>
      <c s="36" t="s">
        <v>146</v>
      </c>
      <c>
        <f>(M66*21)/100</f>
      </c>
      <c t="s">
        <v>27</v>
      </c>
    </row>
    <row r="67" spans="1:5" ht="12.75">
      <c r="A67" s="35" t="s">
        <v>56</v>
      </c>
      <c r="E67" s="39" t="s">
        <v>168</v>
      </c>
    </row>
    <row r="68" spans="1:5" ht="12.75">
      <c r="A68" s="35" t="s">
        <v>57</v>
      </c>
      <c r="E68" s="40" t="s">
        <v>568</v>
      </c>
    </row>
    <row r="69" spans="1:5" ht="12.75">
      <c r="A69" t="s">
        <v>59</v>
      </c>
      <c r="E69" s="39" t="s">
        <v>60</v>
      </c>
    </row>
    <row r="70" spans="1:16" ht="25.5">
      <c r="A70" t="s">
        <v>49</v>
      </c>
      <c s="34" t="s">
        <v>118</v>
      </c>
      <c s="34" t="s">
        <v>181</v>
      </c>
      <c s="35" t="s">
        <v>52</v>
      </c>
      <c s="6" t="s">
        <v>182</v>
      </c>
      <c s="36" t="s">
        <v>54</v>
      </c>
      <c s="37">
        <v>54</v>
      </c>
      <c s="36">
        <v>0</v>
      </c>
      <c s="36">
        <f>ROUND(G70*H70,6)</f>
      </c>
      <c r="L70" s="38">
        <v>0</v>
      </c>
      <c s="32">
        <f>ROUND(ROUND(L70,2)*ROUND(G70,3),2)</f>
      </c>
      <c s="36" t="s">
        <v>146</v>
      </c>
      <c>
        <f>(M70*21)/100</f>
      </c>
      <c t="s">
        <v>27</v>
      </c>
    </row>
    <row r="71" spans="1:5" ht="12.75">
      <c r="A71" s="35" t="s">
        <v>56</v>
      </c>
      <c r="E71" s="39" t="s">
        <v>168</v>
      </c>
    </row>
    <row r="72" spans="1:5" ht="12.75">
      <c r="A72" s="35" t="s">
        <v>57</v>
      </c>
      <c r="E72" s="40" t="s">
        <v>863</v>
      </c>
    </row>
    <row r="73" spans="1:5" ht="12.75">
      <c r="A73" t="s">
        <v>59</v>
      </c>
      <c r="E73" s="39" t="s">
        <v>60</v>
      </c>
    </row>
    <row r="74" spans="1:16" ht="25.5">
      <c r="A74" t="s">
        <v>49</v>
      </c>
      <c s="34" t="s">
        <v>124</v>
      </c>
      <c s="34" t="s">
        <v>184</v>
      </c>
      <c s="35" t="s">
        <v>52</v>
      </c>
      <c s="6" t="s">
        <v>185</v>
      </c>
      <c s="36" t="s">
        <v>54</v>
      </c>
      <c s="37">
        <v>11</v>
      </c>
      <c s="36">
        <v>0</v>
      </c>
      <c s="36">
        <f>ROUND(G74*H74,6)</f>
      </c>
      <c r="L74" s="38">
        <v>0</v>
      </c>
      <c s="32">
        <f>ROUND(ROUND(L74,2)*ROUND(G74,3),2)</f>
      </c>
      <c s="36" t="s">
        <v>146</v>
      </c>
      <c>
        <f>(M74*21)/100</f>
      </c>
      <c t="s">
        <v>27</v>
      </c>
    </row>
    <row r="75" spans="1:5" ht="12.75">
      <c r="A75" s="35" t="s">
        <v>56</v>
      </c>
      <c r="E75" s="39" t="s">
        <v>168</v>
      </c>
    </row>
    <row r="76" spans="1:5" ht="12.75">
      <c r="A76" s="35" t="s">
        <v>57</v>
      </c>
      <c r="E76" s="40" t="s">
        <v>864</v>
      </c>
    </row>
    <row r="77" spans="1:5" ht="12.75">
      <c r="A77" t="s">
        <v>59</v>
      </c>
      <c r="E77" s="39" t="s">
        <v>60</v>
      </c>
    </row>
    <row r="78" spans="1:16" ht="25.5">
      <c r="A78" t="s">
        <v>49</v>
      </c>
      <c s="34" t="s">
        <v>129</v>
      </c>
      <c s="34" t="s">
        <v>571</v>
      </c>
      <c s="35" t="s">
        <v>52</v>
      </c>
      <c s="6" t="s">
        <v>572</v>
      </c>
      <c s="36" t="s">
        <v>54</v>
      </c>
      <c s="37">
        <v>2</v>
      </c>
      <c s="36">
        <v>0</v>
      </c>
      <c s="36">
        <f>ROUND(G78*H78,6)</f>
      </c>
      <c r="L78" s="38">
        <v>0</v>
      </c>
      <c s="32">
        <f>ROUND(ROUND(L78,2)*ROUND(G78,3),2)</f>
      </c>
      <c s="36" t="s">
        <v>279</v>
      </c>
      <c>
        <f>(M78*21)/100</f>
      </c>
      <c t="s">
        <v>27</v>
      </c>
    </row>
    <row r="79" spans="1:5" ht="12.75">
      <c r="A79" s="35" t="s">
        <v>56</v>
      </c>
      <c r="E79" s="39" t="s">
        <v>168</v>
      </c>
    </row>
    <row r="80" spans="1:5" ht="12.75">
      <c r="A80" s="35" t="s">
        <v>57</v>
      </c>
      <c r="E80" s="40" t="s">
        <v>740</v>
      </c>
    </row>
    <row r="81" spans="1:5" ht="12.75">
      <c r="A81" t="s">
        <v>59</v>
      </c>
      <c r="E81" s="39" t="s">
        <v>60</v>
      </c>
    </row>
    <row r="82" spans="1:13" ht="12.75">
      <c r="A82" t="s">
        <v>46</v>
      </c>
      <c r="C82" s="31" t="s">
        <v>200</v>
      </c>
      <c r="E82" s="33" t="s">
        <v>201</v>
      </c>
      <c r="J82" s="32">
        <f>0</f>
      </c>
      <c s="32">
        <f>0</f>
      </c>
      <c s="32">
        <f>0+L83+L87+L91+L95+L99+L103+L107+L111</f>
      </c>
      <c s="32">
        <f>0+M83+M87+M91+M95+M99+M103+M107+M111</f>
      </c>
    </row>
    <row r="83" spans="1:16" ht="25.5">
      <c r="A83" t="s">
        <v>49</v>
      </c>
      <c s="34" t="s">
        <v>206</v>
      </c>
      <c s="34" t="s">
        <v>202</v>
      </c>
      <c s="35" t="s">
        <v>52</v>
      </c>
      <c s="6" t="s">
        <v>203</v>
      </c>
      <c s="36" t="s">
        <v>204</v>
      </c>
      <c s="37">
        <v>300</v>
      </c>
      <c s="36">
        <v>0</v>
      </c>
      <c s="36">
        <f>ROUND(G83*H83,6)</f>
      </c>
      <c r="L83" s="38">
        <v>0</v>
      </c>
      <c s="32">
        <f>ROUND(ROUND(L83,2)*ROUND(G83,3),2)</f>
      </c>
      <c s="36" t="s">
        <v>146</v>
      </c>
      <c>
        <f>(M83*21)/100</f>
      </c>
      <c t="s">
        <v>27</v>
      </c>
    </row>
    <row r="84" spans="1:5" ht="12.75">
      <c r="A84" s="35" t="s">
        <v>56</v>
      </c>
      <c r="E84" s="39" t="s">
        <v>52</v>
      </c>
    </row>
    <row r="85" spans="1:5" ht="25.5">
      <c r="A85" s="35" t="s">
        <v>57</v>
      </c>
      <c r="E85" s="40" t="s">
        <v>865</v>
      </c>
    </row>
    <row r="86" spans="1:5" ht="12.75">
      <c r="A86" t="s">
        <v>59</v>
      </c>
      <c r="E86" s="39" t="s">
        <v>60</v>
      </c>
    </row>
    <row r="87" spans="1:16" ht="25.5">
      <c r="A87" t="s">
        <v>49</v>
      </c>
      <c s="34" t="s">
        <v>211</v>
      </c>
      <c s="34" t="s">
        <v>772</v>
      </c>
      <c s="35" t="s">
        <v>52</v>
      </c>
      <c s="6" t="s">
        <v>773</v>
      </c>
      <c s="36" t="s">
        <v>204</v>
      </c>
      <c s="37">
        <v>246.01</v>
      </c>
      <c s="36">
        <v>0</v>
      </c>
      <c s="36">
        <f>ROUND(G87*H87,6)</f>
      </c>
      <c r="L87" s="38">
        <v>0</v>
      </c>
      <c s="32">
        <f>ROUND(ROUND(L87,2)*ROUND(G87,3),2)</f>
      </c>
      <c s="36" t="s">
        <v>146</v>
      </c>
      <c>
        <f>(M87*21)/100</f>
      </c>
      <c t="s">
        <v>27</v>
      </c>
    </row>
    <row r="88" spans="1:5" ht="12.75">
      <c r="A88" s="35" t="s">
        <v>56</v>
      </c>
      <c r="E88" s="39" t="s">
        <v>52</v>
      </c>
    </row>
    <row r="89" spans="1:5" ht="76.5">
      <c r="A89" s="35" t="s">
        <v>57</v>
      </c>
      <c r="E89" s="40" t="s">
        <v>866</v>
      </c>
    </row>
    <row r="90" spans="1:5" ht="12.75">
      <c r="A90" t="s">
        <v>59</v>
      </c>
      <c r="E90" s="39" t="s">
        <v>60</v>
      </c>
    </row>
    <row r="91" spans="1:16" ht="25.5">
      <c r="A91" t="s">
        <v>49</v>
      </c>
      <c s="34" t="s">
        <v>216</v>
      </c>
      <c s="34" t="s">
        <v>230</v>
      </c>
      <c s="35" t="s">
        <v>52</v>
      </c>
      <c s="6" t="s">
        <v>231</v>
      </c>
      <c s="36" t="s">
        <v>204</v>
      </c>
      <c s="37">
        <v>246.01</v>
      </c>
      <c s="36">
        <v>0</v>
      </c>
      <c s="36">
        <f>ROUND(G91*H91,6)</f>
      </c>
      <c r="L91" s="38">
        <v>0</v>
      </c>
      <c s="32">
        <f>ROUND(ROUND(L91,2)*ROUND(G91,3),2)</f>
      </c>
      <c s="36" t="s">
        <v>146</v>
      </c>
      <c>
        <f>(M91*21)/100</f>
      </c>
      <c t="s">
        <v>27</v>
      </c>
    </row>
    <row r="92" spans="1:5" ht="25.5">
      <c r="A92" s="35" t="s">
        <v>56</v>
      </c>
      <c r="E92" s="39" t="s">
        <v>232</v>
      </c>
    </row>
    <row r="93" spans="1:5" ht="12.75">
      <c r="A93" s="35" t="s">
        <v>57</v>
      </c>
      <c r="E93" s="40" t="s">
        <v>159</v>
      </c>
    </row>
    <row r="94" spans="1:5" ht="12.75">
      <c r="A94" t="s">
        <v>59</v>
      </c>
      <c r="E94" s="39" t="s">
        <v>60</v>
      </c>
    </row>
    <row r="95" spans="1:16" ht="12.75">
      <c r="A95" t="s">
        <v>49</v>
      </c>
      <c s="34" t="s">
        <v>220</v>
      </c>
      <c s="34" t="s">
        <v>867</v>
      </c>
      <c s="35" t="s">
        <v>52</v>
      </c>
      <c s="6" t="s">
        <v>868</v>
      </c>
      <c s="36" t="s">
        <v>204</v>
      </c>
      <c s="37">
        <v>95</v>
      </c>
      <c s="36">
        <v>0</v>
      </c>
      <c s="36">
        <f>ROUND(G95*H95,6)</f>
      </c>
      <c r="L95" s="38">
        <v>0</v>
      </c>
      <c s="32">
        <f>ROUND(ROUND(L95,2)*ROUND(G95,3),2)</f>
      </c>
      <c s="36" t="s">
        <v>146</v>
      </c>
      <c>
        <f>(M95*21)/100</f>
      </c>
      <c t="s">
        <v>27</v>
      </c>
    </row>
    <row r="96" spans="1:5" ht="12.75">
      <c r="A96" s="35" t="s">
        <v>56</v>
      </c>
      <c r="E96" s="39" t="s">
        <v>52</v>
      </c>
    </row>
    <row r="97" spans="1:5" ht="12.75">
      <c r="A97" s="35" t="s">
        <v>57</v>
      </c>
      <c r="E97" s="40" t="s">
        <v>869</v>
      </c>
    </row>
    <row r="98" spans="1:5" ht="12.75">
      <c r="A98" t="s">
        <v>59</v>
      </c>
      <c r="E98" s="39" t="s">
        <v>60</v>
      </c>
    </row>
    <row r="99" spans="1:16" ht="25.5">
      <c r="A99" t="s">
        <v>49</v>
      </c>
      <c s="34" t="s">
        <v>225</v>
      </c>
      <c s="34" t="s">
        <v>254</v>
      </c>
      <c s="35" t="s">
        <v>52</v>
      </c>
      <c s="6" t="s">
        <v>255</v>
      </c>
      <c s="36" t="s">
        <v>204</v>
      </c>
      <c s="37">
        <v>142.5</v>
      </c>
      <c s="36">
        <v>0</v>
      </c>
      <c s="36">
        <f>ROUND(G99*H99,6)</f>
      </c>
      <c r="L99" s="38">
        <v>0</v>
      </c>
      <c s="32">
        <f>ROUND(ROUND(L99,2)*ROUND(G99,3),2)</f>
      </c>
      <c s="36" t="s">
        <v>146</v>
      </c>
      <c>
        <f>(M99*21)/100</f>
      </c>
      <c t="s">
        <v>27</v>
      </c>
    </row>
    <row r="100" spans="1:5" ht="51">
      <c r="A100" s="35" t="s">
        <v>56</v>
      </c>
      <c r="E100" s="39" t="s">
        <v>256</v>
      </c>
    </row>
    <row r="101" spans="1:5" ht="12.75">
      <c r="A101" s="35" t="s">
        <v>57</v>
      </c>
      <c r="E101" s="40" t="s">
        <v>870</v>
      </c>
    </row>
    <row r="102" spans="1:5" ht="12.75">
      <c r="A102" t="s">
        <v>59</v>
      </c>
      <c r="E102" s="39" t="s">
        <v>778</v>
      </c>
    </row>
    <row r="103" spans="1:16" ht="25.5">
      <c r="A103" t="s">
        <v>49</v>
      </c>
      <c s="34" t="s">
        <v>229</v>
      </c>
      <c s="34" t="s">
        <v>259</v>
      </c>
      <c s="35" t="s">
        <v>52</v>
      </c>
      <c s="6" t="s">
        <v>260</v>
      </c>
      <c s="36" t="s">
        <v>72</v>
      </c>
      <c s="37">
        <v>380</v>
      </c>
      <c s="36">
        <v>0</v>
      </c>
      <c s="36">
        <f>ROUND(G103*H103,6)</f>
      </c>
      <c r="L103" s="38">
        <v>0</v>
      </c>
      <c s="32">
        <f>ROUND(ROUND(L103,2)*ROUND(G103,3),2)</f>
      </c>
      <c s="36" t="s">
        <v>146</v>
      </c>
      <c>
        <f>(M103*21)/100</f>
      </c>
      <c t="s">
        <v>27</v>
      </c>
    </row>
    <row r="104" spans="1:5" ht="12.75">
      <c r="A104" s="35" t="s">
        <v>56</v>
      </c>
      <c r="E104" s="39" t="s">
        <v>52</v>
      </c>
    </row>
    <row r="105" spans="1:5" ht="12.75">
      <c r="A105" s="35" t="s">
        <v>57</v>
      </c>
      <c r="E105" s="40" t="s">
        <v>871</v>
      </c>
    </row>
    <row r="106" spans="1:5" ht="12.75">
      <c r="A106" t="s">
        <v>59</v>
      </c>
      <c r="E106" s="39" t="s">
        <v>778</v>
      </c>
    </row>
    <row r="107" spans="1:16" ht="25.5">
      <c r="A107" t="s">
        <v>49</v>
      </c>
      <c s="34" t="s">
        <v>233</v>
      </c>
      <c s="34" t="s">
        <v>872</v>
      </c>
      <c s="35" t="s">
        <v>52</v>
      </c>
      <c s="6" t="s">
        <v>873</v>
      </c>
      <c s="36" t="s">
        <v>204</v>
      </c>
      <c s="37">
        <v>451.01</v>
      </c>
      <c s="36">
        <v>0</v>
      </c>
      <c s="36">
        <f>ROUND(G107*H107,6)</f>
      </c>
      <c r="L107" s="38">
        <v>0</v>
      </c>
      <c s="32">
        <f>ROUND(ROUND(L107,2)*ROUND(G107,3),2)</f>
      </c>
      <c s="36" t="s">
        <v>146</v>
      </c>
      <c>
        <f>(M107*21)/100</f>
      </c>
      <c t="s">
        <v>27</v>
      </c>
    </row>
    <row r="108" spans="1:5" ht="12.75">
      <c r="A108" s="35" t="s">
        <v>56</v>
      </c>
      <c r="E108" s="39" t="s">
        <v>52</v>
      </c>
    </row>
    <row r="109" spans="1:5" ht="51">
      <c r="A109" s="35" t="s">
        <v>57</v>
      </c>
      <c r="E109" s="40" t="s">
        <v>874</v>
      </c>
    </row>
    <row r="110" spans="1:5" ht="12.75">
      <c r="A110" t="s">
        <v>59</v>
      </c>
      <c r="E110" s="39" t="s">
        <v>60</v>
      </c>
    </row>
    <row r="111" spans="1:16" ht="25.5">
      <c r="A111" t="s">
        <v>49</v>
      </c>
      <c s="34" t="s">
        <v>237</v>
      </c>
      <c s="34" t="s">
        <v>276</v>
      </c>
      <c s="35" t="s">
        <v>277</v>
      </c>
      <c s="6" t="s">
        <v>278</v>
      </c>
      <c s="36" t="s">
        <v>121</v>
      </c>
      <c s="37">
        <v>811.818</v>
      </c>
      <c s="36">
        <v>0</v>
      </c>
      <c s="36">
        <f>ROUND(G111*H111,6)</f>
      </c>
      <c r="L111" s="38">
        <v>0</v>
      </c>
      <c s="32">
        <f>ROUND(ROUND(L111,2)*ROUND(G111,3),2)</f>
      </c>
      <c s="36" t="s">
        <v>279</v>
      </c>
      <c>
        <f>(M111*21)/100</f>
      </c>
      <c t="s">
        <v>27</v>
      </c>
    </row>
    <row r="112" spans="1:5" ht="38.25">
      <c r="A112" s="35" t="s">
        <v>56</v>
      </c>
      <c r="E112" s="39" t="s">
        <v>280</v>
      </c>
    </row>
    <row r="113" spans="1:5" ht="12.75">
      <c r="A113" s="35" t="s">
        <v>57</v>
      </c>
      <c r="E113" s="40" t="s">
        <v>875</v>
      </c>
    </row>
    <row r="114" spans="1:5" ht="191.25">
      <c r="A114" t="s">
        <v>59</v>
      </c>
      <c r="E114" s="39" t="s">
        <v>135</v>
      </c>
    </row>
    <row r="115" spans="1:13" ht="12.75">
      <c r="A115" t="s">
        <v>46</v>
      </c>
      <c r="C115" s="31" t="s">
        <v>294</v>
      </c>
      <c r="E115" s="33" t="s">
        <v>295</v>
      </c>
      <c r="J115" s="32">
        <f>0</f>
      </c>
      <c s="32">
        <f>0</f>
      </c>
      <c s="32">
        <f>0+L116+L120+L124+L128+L132+L136+L140+L144+L148+L152+L156+L160+L164+L168+L172+L176+L180+L184+L188+L192+L196+L200+L204+L208+L212+L216+L220+L224+L228+L232+L236+L240+L244</f>
      </c>
      <c s="32">
        <f>0+M116+M120+M124+M128+M132+M136+M140+M144+M148+M152+M156+M160+M164+M168+M172+M176+M180+M184+M188+M192+M196+M200+M204+M208+M212+M216+M220+M224+M228+M232+M236+M240+M244</f>
      </c>
    </row>
    <row r="116" spans="1:16" ht="12.75">
      <c r="A116" t="s">
        <v>49</v>
      </c>
      <c s="34" t="s">
        <v>241</v>
      </c>
      <c s="34" t="s">
        <v>341</v>
      </c>
      <c s="35" t="s">
        <v>52</v>
      </c>
      <c s="6" t="s">
        <v>342</v>
      </c>
      <c s="36" t="s">
        <v>72</v>
      </c>
      <c s="37">
        <v>1295</v>
      </c>
      <c s="36">
        <v>0</v>
      </c>
      <c s="36">
        <f>ROUND(G116*H116,6)</f>
      </c>
      <c r="L116" s="38">
        <v>0</v>
      </c>
      <c s="32">
        <f>ROUND(ROUND(L116,2)*ROUND(G116,3),2)</f>
      </c>
      <c s="36" t="s">
        <v>146</v>
      </c>
      <c>
        <f>(M116*21)/100</f>
      </c>
      <c t="s">
        <v>27</v>
      </c>
    </row>
    <row r="117" spans="1:5" ht="12.75">
      <c r="A117" s="35" t="s">
        <v>56</v>
      </c>
      <c r="E117" s="39" t="s">
        <v>52</v>
      </c>
    </row>
    <row r="118" spans="1:5" ht="12.75">
      <c r="A118" s="35" t="s">
        <v>57</v>
      </c>
      <c r="E118" s="40" t="s">
        <v>876</v>
      </c>
    </row>
    <row r="119" spans="1:5" ht="12.75">
      <c r="A119" t="s">
        <v>59</v>
      </c>
      <c r="E119" s="39" t="s">
        <v>490</v>
      </c>
    </row>
    <row r="120" spans="1:16" ht="25.5">
      <c r="A120" t="s">
        <v>49</v>
      </c>
      <c s="34" t="s">
        <v>245</v>
      </c>
      <c s="34" t="s">
        <v>346</v>
      </c>
      <c s="35" t="s">
        <v>52</v>
      </c>
      <c s="6" t="s">
        <v>347</v>
      </c>
      <c s="36" t="s">
        <v>54</v>
      </c>
      <c s="37">
        <v>95</v>
      </c>
      <c s="36">
        <v>0.00622</v>
      </c>
      <c s="36">
        <f>ROUND(G120*H120,6)</f>
      </c>
      <c r="L120" s="38">
        <v>0</v>
      </c>
      <c s="32">
        <f>ROUND(ROUND(L120,2)*ROUND(G120,3),2)</f>
      </c>
      <c s="36" t="s">
        <v>146</v>
      </c>
      <c>
        <f>(M120*21)/100</f>
      </c>
      <c t="s">
        <v>27</v>
      </c>
    </row>
    <row r="121" spans="1:5" ht="12.75">
      <c r="A121" s="35" t="s">
        <v>56</v>
      </c>
      <c r="E121" s="39" t="s">
        <v>52</v>
      </c>
    </row>
    <row r="122" spans="1:5" ht="12.75">
      <c r="A122" s="35" t="s">
        <v>57</v>
      </c>
      <c r="E122" s="40" t="s">
        <v>877</v>
      </c>
    </row>
    <row r="123" spans="1:5" ht="12.75">
      <c r="A123" t="s">
        <v>59</v>
      </c>
      <c r="E123" s="39" t="s">
        <v>490</v>
      </c>
    </row>
    <row r="124" spans="1:16" ht="12.75">
      <c r="A124" t="s">
        <v>49</v>
      </c>
      <c s="34" t="s">
        <v>249</v>
      </c>
      <c s="34" t="s">
        <v>350</v>
      </c>
      <c s="35" t="s">
        <v>52</v>
      </c>
      <c s="6" t="s">
        <v>351</v>
      </c>
      <c s="36" t="s">
        <v>107</v>
      </c>
      <c s="37">
        <v>47.5</v>
      </c>
      <c s="36">
        <v>0.0021</v>
      </c>
      <c s="36">
        <f>ROUND(G124*H124,6)</f>
      </c>
      <c r="L124" s="38">
        <v>0</v>
      </c>
      <c s="32">
        <f>ROUND(ROUND(L124,2)*ROUND(G124,3),2)</f>
      </c>
      <c s="36" t="s">
        <v>146</v>
      </c>
      <c>
        <f>(M124*21)/100</f>
      </c>
      <c t="s">
        <v>27</v>
      </c>
    </row>
    <row r="125" spans="1:5" ht="12.75">
      <c r="A125" s="35" t="s">
        <v>56</v>
      </c>
      <c r="E125" s="39" t="s">
        <v>52</v>
      </c>
    </row>
    <row r="126" spans="1:5" ht="12.75">
      <c r="A126" s="35" t="s">
        <v>57</v>
      </c>
      <c r="E126" s="40" t="s">
        <v>786</v>
      </c>
    </row>
    <row r="127" spans="1:5" ht="25.5">
      <c r="A127" t="s">
        <v>59</v>
      </c>
      <c r="E127" s="39" t="s">
        <v>787</v>
      </c>
    </row>
    <row r="128" spans="1:16" ht="25.5">
      <c r="A128" t="s">
        <v>49</v>
      </c>
      <c s="34" t="s">
        <v>253</v>
      </c>
      <c s="34" t="s">
        <v>355</v>
      </c>
      <c s="35" t="s">
        <v>52</v>
      </c>
      <c s="6" t="s">
        <v>356</v>
      </c>
      <c s="36" t="s">
        <v>72</v>
      </c>
      <c s="37">
        <v>285</v>
      </c>
      <c s="36">
        <v>0.00102</v>
      </c>
      <c s="36">
        <f>ROUND(G128*H128,6)</f>
      </c>
      <c r="L128" s="38">
        <v>0</v>
      </c>
      <c s="32">
        <f>ROUND(ROUND(L128,2)*ROUND(G128,3),2)</f>
      </c>
      <c s="36" t="s">
        <v>279</v>
      </c>
      <c>
        <f>(M128*21)/100</f>
      </c>
      <c t="s">
        <v>27</v>
      </c>
    </row>
    <row r="129" spans="1:5" ht="12.75">
      <c r="A129" s="35" t="s">
        <v>56</v>
      </c>
      <c r="E129" s="39" t="s">
        <v>52</v>
      </c>
    </row>
    <row r="130" spans="1:5" ht="25.5">
      <c r="A130" s="35" t="s">
        <v>57</v>
      </c>
      <c r="E130" s="40" t="s">
        <v>878</v>
      </c>
    </row>
    <row r="131" spans="1:5" ht="63.75">
      <c r="A131" t="s">
        <v>59</v>
      </c>
      <c r="E131" s="39" t="s">
        <v>494</v>
      </c>
    </row>
    <row r="132" spans="1:16" ht="25.5">
      <c r="A132" t="s">
        <v>49</v>
      </c>
      <c s="34" t="s">
        <v>258</v>
      </c>
      <c s="34" t="s">
        <v>789</v>
      </c>
      <c s="35" t="s">
        <v>52</v>
      </c>
      <c s="6" t="s">
        <v>790</v>
      </c>
      <c s="36" t="s">
        <v>72</v>
      </c>
      <c s="37">
        <v>39.9</v>
      </c>
      <c s="36">
        <v>0.00095</v>
      </c>
      <c s="36">
        <f>ROUND(G132*H132,6)</f>
      </c>
      <c r="L132" s="38">
        <v>0</v>
      </c>
      <c s="32">
        <f>ROUND(ROUND(L132,2)*ROUND(G132,3),2)</f>
      </c>
      <c s="36" t="s">
        <v>279</v>
      </c>
      <c>
        <f>(M132*21)/100</f>
      </c>
      <c t="s">
        <v>27</v>
      </c>
    </row>
    <row r="133" spans="1:5" ht="12.75">
      <c r="A133" s="35" t="s">
        <v>56</v>
      </c>
      <c r="E133" s="39" t="s">
        <v>52</v>
      </c>
    </row>
    <row r="134" spans="1:5" ht="12.75">
      <c r="A134" s="35" t="s">
        <v>57</v>
      </c>
      <c r="E134" s="40" t="s">
        <v>879</v>
      </c>
    </row>
    <row r="135" spans="1:5" ht="12.75">
      <c r="A135" t="s">
        <v>59</v>
      </c>
      <c r="E135" s="39" t="s">
        <v>792</v>
      </c>
    </row>
    <row r="136" spans="1:16" ht="25.5">
      <c r="A136" t="s">
        <v>49</v>
      </c>
      <c s="34" t="s">
        <v>262</v>
      </c>
      <c s="34" t="s">
        <v>361</v>
      </c>
      <c s="35" t="s">
        <v>52</v>
      </c>
      <c s="6" t="s">
        <v>362</v>
      </c>
      <c s="36" t="s">
        <v>72</v>
      </c>
      <c s="37">
        <v>1295</v>
      </c>
      <c s="36">
        <v>0</v>
      </c>
      <c s="36">
        <f>ROUND(G136*H136,6)</f>
      </c>
      <c r="L136" s="38">
        <v>0</v>
      </c>
      <c s="32">
        <f>ROUND(ROUND(L136,2)*ROUND(G136,3),2)</f>
      </c>
      <c s="36" t="s">
        <v>279</v>
      </c>
      <c>
        <f>(M136*21)/100</f>
      </c>
      <c t="s">
        <v>27</v>
      </c>
    </row>
    <row r="137" spans="1:5" ht="12.75">
      <c r="A137" s="35" t="s">
        <v>56</v>
      </c>
      <c r="E137" s="39" t="s">
        <v>52</v>
      </c>
    </row>
    <row r="138" spans="1:5" ht="51">
      <c r="A138" s="35" t="s">
        <v>57</v>
      </c>
      <c r="E138" s="40" t="s">
        <v>880</v>
      </c>
    </row>
    <row r="139" spans="1:5" ht="165.75">
      <c r="A139" t="s">
        <v>59</v>
      </c>
      <c r="E139" s="39" t="s">
        <v>364</v>
      </c>
    </row>
    <row r="140" spans="1:16" ht="12.75">
      <c r="A140" t="s">
        <v>49</v>
      </c>
      <c s="34" t="s">
        <v>266</v>
      </c>
      <c s="34" t="s">
        <v>366</v>
      </c>
      <c s="35" t="s">
        <v>52</v>
      </c>
      <c s="6" t="s">
        <v>367</v>
      </c>
      <c s="36" t="s">
        <v>204</v>
      </c>
      <c s="37">
        <v>336.7</v>
      </c>
      <c s="36">
        <v>2.429</v>
      </c>
      <c s="36">
        <f>ROUND(G140*H140,6)</f>
      </c>
      <c r="L140" s="38">
        <v>0</v>
      </c>
      <c s="32">
        <f>ROUND(ROUND(L140,2)*ROUND(G140,3),2)</f>
      </c>
      <c s="36" t="s">
        <v>146</v>
      </c>
      <c>
        <f>(M140*21)/100</f>
      </c>
      <c t="s">
        <v>27</v>
      </c>
    </row>
    <row r="141" spans="1:5" ht="12.75">
      <c r="A141" s="35" t="s">
        <v>56</v>
      </c>
      <c r="E141" s="39" t="s">
        <v>52</v>
      </c>
    </row>
    <row r="142" spans="1:5" ht="12.75">
      <c r="A142" s="35" t="s">
        <v>57</v>
      </c>
      <c r="E142" s="40" t="s">
        <v>881</v>
      </c>
    </row>
    <row r="143" spans="1:5" ht="12.75">
      <c r="A143" t="s">
        <v>59</v>
      </c>
      <c r="E143" s="39" t="s">
        <v>60</v>
      </c>
    </row>
    <row r="144" spans="1:16" ht="25.5">
      <c r="A144" t="s">
        <v>49</v>
      </c>
      <c s="34" t="s">
        <v>270</v>
      </c>
      <c s="34" t="s">
        <v>370</v>
      </c>
      <c s="35" t="s">
        <v>52</v>
      </c>
      <c s="6" t="s">
        <v>371</v>
      </c>
      <c s="36" t="s">
        <v>54</v>
      </c>
      <c s="37">
        <v>1942.5</v>
      </c>
      <c s="36">
        <v>0.00155</v>
      </c>
      <c s="36">
        <f>ROUND(G144*H144,6)</f>
      </c>
      <c r="L144" s="38">
        <v>0</v>
      </c>
      <c s="32">
        <f>ROUND(ROUND(L144,2)*ROUND(G144,3),2)</f>
      </c>
      <c s="36" t="s">
        <v>146</v>
      </c>
      <c>
        <f>(M144*21)/100</f>
      </c>
      <c t="s">
        <v>27</v>
      </c>
    </row>
    <row r="145" spans="1:5" ht="12.75">
      <c r="A145" s="35" t="s">
        <v>56</v>
      </c>
      <c r="E145" s="39" t="s">
        <v>52</v>
      </c>
    </row>
    <row r="146" spans="1:5" ht="12.75">
      <c r="A146" s="35" t="s">
        <v>57</v>
      </c>
      <c r="E146" s="40" t="s">
        <v>882</v>
      </c>
    </row>
    <row r="147" spans="1:5" ht="51">
      <c r="A147" t="s">
        <v>59</v>
      </c>
      <c r="E147" s="39" t="s">
        <v>373</v>
      </c>
    </row>
    <row r="148" spans="1:16" ht="25.5">
      <c r="A148" t="s">
        <v>49</v>
      </c>
      <c s="34" t="s">
        <v>275</v>
      </c>
      <c s="34" t="s">
        <v>796</v>
      </c>
      <c s="35" t="s">
        <v>52</v>
      </c>
      <c s="6" t="s">
        <v>797</v>
      </c>
      <c s="36" t="s">
        <v>72</v>
      </c>
      <c s="37">
        <v>1295</v>
      </c>
      <c s="36">
        <v>0.01911</v>
      </c>
      <c s="36">
        <f>ROUND(G148*H148,6)</f>
      </c>
      <c r="L148" s="38">
        <v>0</v>
      </c>
      <c s="32">
        <f>ROUND(ROUND(L148,2)*ROUND(G148,3),2)</f>
      </c>
      <c s="36" t="s">
        <v>279</v>
      </c>
      <c>
        <f>(M148*21)/100</f>
      </c>
      <c t="s">
        <v>27</v>
      </c>
    </row>
    <row r="149" spans="1:5" ht="12.75">
      <c r="A149" s="35" t="s">
        <v>56</v>
      </c>
      <c r="E149" s="39" t="s">
        <v>52</v>
      </c>
    </row>
    <row r="150" spans="1:5" ht="12.75">
      <c r="A150" s="35" t="s">
        <v>57</v>
      </c>
      <c r="E150" s="40" t="s">
        <v>883</v>
      </c>
    </row>
    <row r="151" spans="1:5" ht="12.75">
      <c r="A151" t="s">
        <v>59</v>
      </c>
      <c r="E151" s="39" t="s">
        <v>798</v>
      </c>
    </row>
    <row r="152" spans="1:16" ht="25.5">
      <c r="A152" t="s">
        <v>49</v>
      </c>
      <c s="34" t="s">
        <v>282</v>
      </c>
      <c s="34" t="s">
        <v>379</v>
      </c>
      <c s="35" t="s">
        <v>52</v>
      </c>
      <c s="6" t="s">
        <v>380</v>
      </c>
      <c s="36" t="s">
        <v>107</v>
      </c>
      <c s="37">
        <v>771</v>
      </c>
      <c s="36">
        <v>0.0001</v>
      </c>
      <c s="36">
        <f>ROUND(G152*H152,6)</f>
      </c>
      <c r="L152" s="38">
        <v>0</v>
      </c>
      <c s="32">
        <f>ROUND(ROUND(L152,2)*ROUND(G152,3),2)</f>
      </c>
      <c s="36" t="s">
        <v>146</v>
      </c>
      <c>
        <f>(M152*21)/100</f>
      </c>
      <c t="s">
        <v>27</v>
      </c>
    </row>
    <row r="153" spans="1:5" ht="12.75">
      <c r="A153" s="35" t="s">
        <v>56</v>
      </c>
      <c r="E153" s="39" t="s">
        <v>52</v>
      </c>
    </row>
    <row r="154" spans="1:5" ht="38.25">
      <c r="A154" s="35" t="s">
        <v>57</v>
      </c>
      <c r="E154" s="40" t="s">
        <v>884</v>
      </c>
    </row>
    <row r="155" spans="1:5" ht="12.75">
      <c r="A155" t="s">
        <v>59</v>
      </c>
      <c r="E155" s="39" t="s">
        <v>60</v>
      </c>
    </row>
    <row r="156" spans="1:16" ht="25.5">
      <c r="A156" t="s">
        <v>49</v>
      </c>
      <c s="34" t="s">
        <v>288</v>
      </c>
      <c s="34" t="s">
        <v>383</v>
      </c>
      <c s="35" t="s">
        <v>52</v>
      </c>
      <c s="6" t="s">
        <v>384</v>
      </c>
      <c s="36" t="s">
        <v>54</v>
      </c>
      <c s="37">
        <v>208</v>
      </c>
      <c s="36">
        <v>0.02806</v>
      </c>
      <c s="36">
        <f>ROUND(G156*H156,6)</f>
      </c>
      <c r="L156" s="38">
        <v>0</v>
      </c>
      <c s="32">
        <f>ROUND(ROUND(L156,2)*ROUND(G156,3),2)</f>
      </c>
      <c s="36" t="s">
        <v>146</v>
      </c>
      <c>
        <f>(M156*21)/100</f>
      </c>
      <c t="s">
        <v>27</v>
      </c>
    </row>
    <row r="157" spans="1:5" ht="38.25">
      <c r="A157" s="35" t="s">
        <v>56</v>
      </c>
      <c r="E157" s="39" t="s">
        <v>385</v>
      </c>
    </row>
    <row r="158" spans="1:5" ht="38.25">
      <c r="A158" s="35" t="s">
        <v>57</v>
      </c>
      <c r="E158" s="40" t="s">
        <v>885</v>
      </c>
    </row>
    <row r="159" spans="1:5" ht="12.75">
      <c r="A159" t="s">
        <v>59</v>
      </c>
      <c r="E159" s="39" t="s">
        <v>60</v>
      </c>
    </row>
    <row r="160" spans="1:16" ht="12.75">
      <c r="A160" t="s">
        <v>49</v>
      </c>
      <c s="34" t="s">
        <v>296</v>
      </c>
      <c s="34" t="s">
        <v>503</v>
      </c>
      <c s="35" t="s">
        <v>52</v>
      </c>
      <c s="6" t="s">
        <v>504</v>
      </c>
      <c s="36" t="s">
        <v>72</v>
      </c>
      <c s="37">
        <v>410</v>
      </c>
      <c s="36">
        <v>0</v>
      </c>
      <c s="36">
        <f>ROUND(G160*H160,6)</f>
      </c>
      <c r="L160" s="38">
        <v>0</v>
      </c>
      <c s="32">
        <f>ROUND(ROUND(L160,2)*ROUND(G160,3),2)</f>
      </c>
      <c s="36" t="s">
        <v>146</v>
      </c>
      <c>
        <f>(M160*21)/100</f>
      </c>
      <c t="s">
        <v>27</v>
      </c>
    </row>
    <row r="161" spans="1:5" ht="12.75">
      <c r="A161" s="35" t="s">
        <v>56</v>
      </c>
      <c r="E161" s="39" t="s">
        <v>52</v>
      </c>
    </row>
    <row r="162" spans="1:5" ht="12.75">
      <c r="A162" s="35" t="s">
        <v>57</v>
      </c>
      <c r="E162" s="40" t="s">
        <v>886</v>
      </c>
    </row>
    <row r="163" spans="1:5" ht="12.75">
      <c r="A163" t="s">
        <v>59</v>
      </c>
      <c r="E163" s="39" t="s">
        <v>60</v>
      </c>
    </row>
    <row r="164" spans="1:16" ht="12.75">
      <c r="A164" t="s">
        <v>49</v>
      </c>
      <c s="34" t="s">
        <v>302</v>
      </c>
      <c s="34" t="s">
        <v>506</v>
      </c>
      <c s="35" t="s">
        <v>52</v>
      </c>
      <c s="6" t="s">
        <v>507</v>
      </c>
      <c s="36" t="s">
        <v>72</v>
      </c>
      <c s="37">
        <v>492</v>
      </c>
      <c s="36">
        <v>0.00118</v>
      </c>
      <c s="36">
        <f>ROUND(G164*H164,6)</f>
      </c>
      <c r="L164" s="38">
        <v>0</v>
      </c>
      <c s="32">
        <f>ROUND(ROUND(L164,2)*ROUND(G164,3),2)</f>
      </c>
      <c s="36" t="s">
        <v>146</v>
      </c>
      <c>
        <f>(M164*21)/100</f>
      </c>
      <c t="s">
        <v>27</v>
      </c>
    </row>
    <row r="165" spans="1:5" ht="12.75">
      <c r="A165" s="35" t="s">
        <v>56</v>
      </c>
      <c r="E165" s="39" t="s">
        <v>52</v>
      </c>
    </row>
    <row r="166" spans="1:5" ht="25.5">
      <c r="A166" s="35" t="s">
        <v>57</v>
      </c>
      <c r="E166" s="40" t="s">
        <v>887</v>
      </c>
    </row>
    <row r="167" spans="1:5" ht="25.5">
      <c r="A167" t="s">
        <v>59</v>
      </c>
      <c r="E167" s="39" t="s">
        <v>509</v>
      </c>
    </row>
    <row r="168" spans="1:16" ht="12.75">
      <c r="A168" t="s">
        <v>49</v>
      </c>
      <c s="34" t="s">
        <v>307</v>
      </c>
      <c s="34" t="s">
        <v>510</v>
      </c>
      <c s="35" t="s">
        <v>52</v>
      </c>
      <c s="6" t="s">
        <v>511</v>
      </c>
      <c s="36" t="s">
        <v>72</v>
      </c>
      <c s="37">
        <v>123</v>
      </c>
      <c s="36">
        <v>0</v>
      </c>
      <c s="36">
        <f>ROUND(G168*H168,6)</f>
      </c>
      <c r="L168" s="38">
        <v>0</v>
      </c>
      <c s="32">
        <f>ROUND(ROUND(L168,2)*ROUND(G168,3),2)</f>
      </c>
      <c s="36" t="s">
        <v>146</v>
      </c>
      <c>
        <f>(M168*21)/100</f>
      </c>
      <c t="s">
        <v>27</v>
      </c>
    </row>
    <row r="169" spans="1:5" ht="12.75">
      <c r="A169" s="35" t="s">
        <v>56</v>
      </c>
      <c r="E169" s="39" t="s">
        <v>52</v>
      </c>
    </row>
    <row r="170" spans="1:5" ht="12.75">
      <c r="A170" s="35" t="s">
        <v>57</v>
      </c>
      <c r="E170" s="40" t="s">
        <v>888</v>
      </c>
    </row>
    <row r="171" spans="1:5" ht="12.75">
      <c r="A171" t="s">
        <v>59</v>
      </c>
      <c r="E171" s="39" t="s">
        <v>60</v>
      </c>
    </row>
    <row r="172" spans="1:16" ht="12.75">
      <c r="A172" t="s">
        <v>49</v>
      </c>
      <c s="34" t="s">
        <v>311</v>
      </c>
      <c s="34" t="s">
        <v>513</v>
      </c>
      <c s="35" t="s">
        <v>52</v>
      </c>
      <c s="6" t="s">
        <v>514</v>
      </c>
      <c s="36" t="s">
        <v>72</v>
      </c>
      <c s="37">
        <v>135.3</v>
      </c>
      <c s="36">
        <v>0.00032</v>
      </c>
      <c s="36">
        <f>ROUND(G172*H172,6)</f>
      </c>
      <c r="L172" s="38">
        <v>0</v>
      </c>
      <c s="32">
        <f>ROUND(ROUND(L172,2)*ROUND(G172,3),2)</f>
      </c>
      <c s="36" t="s">
        <v>146</v>
      </c>
      <c>
        <f>(M172*21)/100</f>
      </c>
      <c t="s">
        <v>27</v>
      </c>
    </row>
    <row r="173" spans="1:5" ht="12.75">
      <c r="A173" s="35" t="s">
        <v>56</v>
      </c>
      <c r="E173" s="39" t="s">
        <v>817</v>
      </c>
    </row>
    <row r="174" spans="1:5" ht="25.5">
      <c r="A174" s="35" t="s">
        <v>57</v>
      </c>
      <c r="E174" s="40" t="s">
        <v>889</v>
      </c>
    </row>
    <row r="175" spans="1:5" ht="25.5">
      <c r="A175" t="s">
        <v>59</v>
      </c>
      <c r="E175" s="39" t="s">
        <v>890</v>
      </c>
    </row>
    <row r="176" spans="1:16" ht="25.5">
      <c r="A176" t="s">
        <v>49</v>
      </c>
      <c s="34" t="s">
        <v>315</v>
      </c>
      <c s="34" t="s">
        <v>517</v>
      </c>
      <c s="35" t="s">
        <v>52</v>
      </c>
      <c s="6" t="s">
        <v>518</v>
      </c>
      <c s="36" t="s">
        <v>54</v>
      </c>
      <c s="37">
        <v>98</v>
      </c>
      <c s="36">
        <v>0.0108</v>
      </c>
      <c s="36">
        <f>ROUND(G176*H176,6)</f>
      </c>
      <c r="L176" s="38">
        <v>0</v>
      </c>
      <c s="32">
        <f>ROUND(ROUND(L176,2)*ROUND(G176,3),2)</f>
      </c>
      <c s="36" t="s">
        <v>146</v>
      </c>
      <c>
        <f>(M176*21)/100</f>
      </c>
      <c t="s">
        <v>27</v>
      </c>
    </row>
    <row r="177" spans="1:5" ht="12.75">
      <c r="A177" s="35" t="s">
        <v>56</v>
      </c>
      <c r="E177" s="39" t="s">
        <v>52</v>
      </c>
    </row>
    <row r="178" spans="1:5" ht="63.75">
      <c r="A178" s="35" t="s">
        <v>57</v>
      </c>
      <c r="E178" s="40" t="s">
        <v>891</v>
      </c>
    </row>
    <row r="179" spans="1:5" ht="25.5">
      <c r="A179" t="s">
        <v>59</v>
      </c>
      <c r="E179" s="39" t="s">
        <v>892</v>
      </c>
    </row>
    <row r="180" spans="1:16" ht="25.5">
      <c r="A180" t="s">
        <v>49</v>
      </c>
      <c s="34" t="s">
        <v>319</v>
      </c>
      <c s="34" t="s">
        <v>521</v>
      </c>
      <c s="35" t="s">
        <v>52</v>
      </c>
      <c s="6" t="s">
        <v>522</v>
      </c>
      <c s="36" t="s">
        <v>54</v>
      </c>
      <c s="37">
        <v>57</v>
      </c>
      <c s="36">
        <v>0.0264</v>
      </c>
      <c s="36">
        <f>ROUND(G180*H180,6)</f>
      </c>
      <c r="L180" s="38">
        <v>0</v>
      </c>
      <c s="32">
        <f>ROUND(ROUND(L180,2)*ROUND(G180,3),2)</f>
      </c>
      <c s="36" t="s">
        <v>146</v>
      </c>
      <c>
        <f>(M180*21)/100</f>
      </c>
      <c t="s">
        <v>27</v>
      </c>
    </row>
    <row r="181" spans="1:5" ht="38.25">
      <c r="A181" s="35" t="s">
        <v>56</v>
      </c>
      <c r="E181" s="39" t="s">
        <v>523</v>
      </c>
    </row>
    <row r="182" spans="1:5" ht="51">
      <c r="A182" s="35" t="s">
        <v>57</v>
      </c>
      <c r="E182" s="40" t="s">
        <v>893</v>
      </c>
    </row>
    <row r="183" spans="1:5" ht="25.5">
      <c r="A183" t="s">
        <v>59</v>
      </c>
      <c r="E183" s="39" t="s">
        <v>525</v>
      </c>
    </row>
    <row r="184" spans="1:16" ht="25.5">
      <c r="A184" t="s">
        <v>49</v>
      </c>
      <c s="34" t="s">
        <v>323</v>
      </c>
      <c s="34" t="s">
        <v>526</v>
      </c>
      <c s="35" t="s">
        <v>52</v>
      </c>
      <c s="6" t="s">
        <v>527</v>
      </c>
      <c s="36" t="s">
        <v>107</v>
      </c>
      <c s="37">
        <v>124</v>
      </c>
      <c s="36">
        <v>1E-05</v>
      </c>
      <c s="36">
        <f>ROUND(G184*H184,6)</f>
      </c>
      <c r="L184" s="38">
        <v>0</v>
      </c>
      <c s="32">
        <f>ROUND(ROUND(L184,2)*ROUND(G184,3),2)</f>
      </c>
      <c s="36" t="s">
        <v>146</v>
      </c>
      <c>
        <f>(M184*21)/100</f>
      </c>
      <c t="s">
        <v>27</v>
      </c>
    </row>
    <row r="185" spans="1:5" ht="12.75">
      <c r="A185" s="35" t="s">
        <v>56</v>
      </c>
      <c r="E185" s="39" t="s">
        <v>52</v>
      </c>
    </row>
    <row r="186" spans="1:5" ht="63.75">
      <c r="A186" s="35" t="s">
        <v>57</v>
      </c>
      <c r="E186" s="40" t="s">
        <v>894</v>
      </c>
    </row>
    <row r="187" spans="1:5" ht="12.75">
      <c r="A187" t="s">
        <v>59</v>
      </c>
      <c r="E187" s="39" t="s">
        <v>60</v>
      </c>
    </row>
    <row r="188" spans="1:16" ht="12.75">
      <c r="A188" t="s">
        <v>49</v>
      </c>
      <c s="34" t="s">
        <v>327</v>
      </c>
      <c s="34" t="s">
        <v>529</v>
      </c>
      <c s="35" t="s">
        <v>52</v>
      </c>
      <c s="6" t="s">
        <v>530</v>
      </c>
      <c s="36" t="s">
        <v>107</v>
      </c>
      <c s="37">
        <v>889</v>
      </c>
      <c s="36">
        <v>0.00032</v>
      </c>
      <c s="36">
        <f>ROUND(G188*H188,6)</f>
      </c>
      <c r="L188" s="38">
        <v>0</v>
      </c>
      <c s="32">
        <f>ROUND(ROUND(L188,2)*ROUND(G188,3),2)</f>
      </c>
      <c s="36" t="s">
        <v>279</v>
      </c>
      <c>
        <f>(M188*21)/100</f>
      </c>
      <c t="s">
        <v>27</v>
      </c>
    </row>
    <row r="189" spans="1:5" ht="12.75">
      <c r="A189" s="35" t="s">
        <v>56</v>
      </c>
      <c r="E189" s="39" t="s">
        <v>52</v>
      </c>
    </row>
    <row r="190" spans="1:5" ht="38.25">
      <c r="A190" s="35" t="s">
        <v>57</v>
      </c>
      <c r="E190" s="40" t="s">
        <v>895</v>
      </c>
    </row>
    <row r="191" spans="1:5" ht="25.5">
      <c r="A191" t="s">
        <v>59</v>
      </c>
      <c r="E191" s="39" t="s">
        <v>896</v>
      </c>
    </row>
    <row r="192" spans="1:16" ht="25.5">
      <c r="A192" t="s">
        <v>49</v>
      </c>
      <c s="34" t="s">
        <v>332</v>
      </c>
      <c s="34" t="s">
        <v>687</v>
      </c>
      <c s="35" t="s">
        <v>52</v>
      </c>
      <c s="6" t="s">
        <v>688</v>
      </c>
      <c s="36" t="s">
        <v>54</v>
      </c>
      <c s="37">
        <v>53</v>
      </c>
      <c s="36">
        <v>0.1371</v>
      </c>
      <c s="36">
        <f>ROUND(G192*H192,6)</f>
      </c>
      <c r="L192" s="38">
        <v>0</v>
      </c>
      <c s="32">
        <f>ROUND(ROUND(L192,2)*ROUND(G192,3),2)</f>
      </c>
      <c s="36" t="s">
        <v>146</v>
      </c>
      <c>
        <f>(M192*21)/100</f>
      </c>
      <c t="s">
        <v>27</v>
      </c>
    </row>
    <row r="193" spans="1:5" ht="38.25">
      <c r="A193" s="35" t="s">
        <v>56</v>
      </c>
      <c r="E193" s="39" t="s">
        <v>689</v>
      </c>
    </row>
    <row r="194" spans="1:5" ht="38.25">
      <c r="A194" s="35" t="s">
        <v>57</v>
      </c>
      <c r="E194" s="40" t="s">
        <v>897</v>
      </c>
    </row>
    <row r="195" spans="1:5" ht="12.75">
      <c r="A195" t="s">
        <v>59</v>
      </c>
      <c r="E195" s="39" t="s">
        <v>60</v>
      </c>
    </row>
    <row r="196" spans="1:16" ht="12.75">
      <c r="A196" t="s">
        <v>49</v>
      </c>
      <c s="34" t="s">
        <v>336</v>
      </c>
      <c s="34" t="s">
        <v>692</v>
      </c>
      <c s="35" t="s">
        <v>52</v>
      </c>
      <c s="6" t="s">
        <v>693</v>
      </c>
      <c s="36" t="s">
        <v>54</v>
      </c>
      <c s="37">
        <v>32</v>
      </c>
      <c s="36">
        <v>0.00144</v>
      </c>
      <c s="36">
        <f>ROUND(G196*H196,6)</f>
      </c>
      <c r="L196" s="38">
        <v>0</v>
      </c>
      <c s="32">
        <f>ROUND(ROUND(L196,2)*ROUND(G196,3),2)</f>
      </c>
      <c s="36" t="s">
        <v>146</v>
      </c>
      <c>
        <f>(M196*21)/100</f>
      </c>
      <c t="s">
        <v>27</v>
      </c>
    </row>
    <row r="197" spans="1:5" ht="12.75">
      <c r="A197" s="35" t="s">
        <v>56</v>
      </c>
      <c r="E197" s="39" t="s">
        <v>52</v>
      </c>
    </row>
    <row r="198" spans="1:5" ht="12.75">
      <c r="A198" s="35" t="s">
        <v>57</v>
      </c>
      <c r="E198" s="40" t="s">
        <v>898</v>
      </c>
    </row>
    <row r="199" spans="1:5" ht="12.75">
      <c r="A199" t="s">
        <v>59</v>
      </c>
      <c r="E199" s="39" t="s">
        <v>60</v>
      </c>
    </row>
    <row r="200" spans="1:16" ht="12.75">
      <c r="A200" t="s">
        <v>49</v>
      </c>
      <c s="34" t="s">
        <v>340</v>
      </c>
      <c s="34" t="s">
        <v>696</v>
      </c>
      <c s="35" t="s">
        <v>52</v>
      </c>
      <c s="6" t="s">
        <v>697</v>
      </c>
      <c s="36" t="s">
        <v>72</v>
      </c>
      <c s="37">
        <v>306</v>
      </c>
      <c s="36">
        <v>0</v>
      </c>
      <c s="36">
        <f>ROUND(G200*H200,6)</f>
      </c>
      <c r="L200" s="38">
        <v>0</v>
      </c>
      <c s="32">
        <f>ROUND(ROUND(L200,2)*ROUND(G200,3),2)</f>
      </c>
      <c s="36" t="s">
        <v>146</v>
      </c>
      <c>
        <f>(M200*21)/100</f>
      </c>
      <c t="s">
        <v>27</v>
      </c>
    </row>
    <row r="201" spans="1:5" ht="12.75">
      <c r="A201" s="35" t="s">
        <v>56</v>
      </c>
      <c r="E201" s="39" t="s">
        <v>52</v>
      </c>
    </row>
    <row r="202" spans="1:5" ht="63.75">
      <c r="A202" s="35" t="s">
        <v>57</v>
      </c>
      <c r="E202" s="40" t="s">
        <v>899</v>
      </c>
    </row>
    <row r="203" spans="1:5" ht="12.75">
      <c r="A203" t="s">
        <v>59</v>
      </c>
      <c r="E203" s="39" t="s">
        <v>60</v>
      </c>
    </row>
    <row r="204" spans="1:16" ht="12.75">
      <c r="A204" t="s">
        <v>49</v>
      </c>
      <c s="34" t="s">
        <v>345</v>
      </c>
      <c s="34" t="s">
        <v>700</v>
      </c>
      <c s="35" t="s">
        <v>52</v>
      </c>
      <c s="6" t="s">
        <v>701</v>
      </c>
      <c s="36" t="s">
        <v>72</v>
      </c>
      <c s="37">
        <v>367.2</v>
      </c>
      <c s="36">
        <v>0.00174</v>
      </c>
      <c s="36">
        <f>ROUND(G204*H204,6)</f>
      </c>
      <c r="L204" s="38">
        <v>0</v>
      </c>
      <c s="32">
        <f>ROUND(ROUND(L204,2)*ROUND(G204,3),2)</f>
      </c>
      <c s="36" t="s">
        <v>146</v>
      </c>
      <c>
        <f>(M204*21)/100</f>
      </c>
      <c t="s">
        <v>27</v>
      </c>
    </row>
    <row r="205" spans="1:5" ht="12.75">
      <c r="A205" s="35" t="s">
        <v>56</v>
      </c>
      <c r="E205" s="39" t="s">
        <v>52</v>
      </c>
    </row>
    <row r="206" spans="1:5" ht="25.5">
      <c r="A206" s="35" t="s">
        <v>57</v>
      </c>
      <c r="E206" s="40" t="s">
        <v>900</v>
      </c>
    </row>
    <row r="207" spans="1:5" ht="25.5">
      <c r="A207" t="s">
        <v>59</v>
      </c>
      <c r="E207" s="39" t="s">
        <v>703</v>
      </c>
    </row>
    <row r="208" spans="1:16" ht="12.75">
      <c r="A208" t="s">
        <v>49</v>
      </c>
      <c s="34" t="s">
        <v>349</v>
      </c>
      <c s="34" t="s">
        <v>705</v>
      </c>
      <c s="35" t="s">
        <v>52</v>
      </c>
      <c s="6" t="s">
        <v>706</v>
      </c>
      <c s="36" t="s">
        <v>107</v>
      </c>
      <c s="37">
        <v>765</v>
      </c>
      <c s="36">
        <v>1E-05</v>
      </c>
      <c s="36">
        <f>ROUND(G208*H208,6)</f>
      </c>
      <c r="L208" s="38">
        <v>0</v>
      </c>
      <c s="32">
        <f>ROUND(ROUND(L208,2)*ROUND(G208,3),2)</f>
      </c>
      <c s="36" t="s">
        <v>146</v>
      </c>
      <c>
        <f>(M208*21)/100</f>
      </c>
      <c t="s">
        <v>27</v>
      </c>
    </row>
    <row r="209" spans="1:5" ht="12.75">
      <c r="A209" s="35" t="s">
        <v>56</v>
      </c>
      <c r="E209" s="39" t="s">
        <v>52</v>
      </c>
    </row>
    <row r="210" spans="1:5" ht="63.75">
      <c r="A210" s="35" t="s">
        <v>57</v>
      </c>
      <c r="E210" s="40" t="s">
        <v>901</v>
      </c>
    </row>
    <row r="211" spans="1:5" ht="12.75">
      <c r="A211" t="s">
        <v>59</v>
      </c>
      <c r="E211" s="39" t="s">
        <v>60</v>
      </c>
    </row>
    <row r="212" spans="1:16" ht="25.5">
      <c r="A212" t="s">
        <v>49</v>
      </c>
      <c s="34" t="s">
        <v>354</v>
      </c>
      <c s="34" t="s">
        <v>709</v>
      </c>
      <c s="35" t="s">
        <v>52</v>
      </c>
      <c s="6" t="s">
        <v>710</v>
      </c>
      <c s="36" t="s">
        <v>107</v>
      </c>
      <c s="37">
        <v>68.9</v>
      </c>
      <c s="36">
        <v>0.00375</v>
      </c>
      <c s="36">
        <f>ROUND(G212*H212,6)</f>
      </c>
      <c r="L212" s="38">
        <v>0</v>
      </c>
      <c s="32">
        <f>ROUND(ROUND(L212,2)*ROUND(G212,3),2)</f>
      </c>
      <c s="36" t="s">
        <v>146</v>
      </c>
      <c>
        <f>(M212*21)/100</f>
      </c>
      <c t="s">
        <v>27</v>
      </c>
    </row>
    <row r="213" spans="1:5" ht="38.25">
      <c r="A213" s="35" t="s">
        <v>56</v>
      </c>
      <c r="E213" s="39" t="s">
        <v>711</v>
      </c>
    </row>
    <row r="214" spans="1:5" ht="38.25">
      <c r="A214" s="35" t="s">
        <v>57</v>
      </c>
      <c r="E214" s="40" t="s">
        <v>902</v>
      </c>
    </row>
    <row r="215" spans="1:5" ht="12.75">
      <c r="A215" t="s">
        <v>59</v>
      </c>
      <c r="E215" s="39" t="s">
        <v>60</v>
      </c>
    </row>
    <row r="216" spans="1:16" ht="25.5">
      <c r="A216" t="s">
        <v>49</v>
      </c>
      <c s="34" t="s">
        <v>360</v>
      </c>
      <c s="34" t="s">
        <v>406</v>
      </c>
      <c s="35" t="s">
        <v>52</v>
      </c>
      <c s="6" t="s">
        <v>407</v>
      </c>
      <c s="36" t="s">
        <v>72</v>
      </c>
      <c s="37">
        <v>39.81</v>
      </c>
      <c s="36">
        <v>0</v>
      </c>
      <c s="36">
        <f>ROUND(G216*H216,6)</f>
      </c>
      <c r="L216" s="38">
        <v>0</v>
      </c>
      <c s="32">
        <f>ROUND(ROUND(L216,2)*ROUND(G216,3),2)</f>
      </c>
      <c s="36" t="s">
        <v>146</v>
      </c>
      <c>
        <f>(M216*21)/100</f>
      </c>
      <c t="s">
        <v>27</v>
      </c>
    </row>
    <row r="217" spans="1:5" ht="25.5">
      <c r="A217" s="35" t="s">
        <v>56</v>
      </c>
      <c r="E217" s="39" t="s">
        <v>407</v>
      </c>
    </row>
    <row r="218" spans="1:5" ht="63.75">
      <c r="A218" s="35" t="s">
        <v>57</v>
      </c>
      <c r="E218" s="40" t="s">
        <v>903</v>
      </c>
    </row>
    <row r="219" spans="1:5" ht="12.75">
      <c r="A219" t="s">
        <v>59</v>
      </c>
      <c r="E219" s="39" t="s">
        <v>534</v>
      </c>
    </row>
    <row r="220" spans="1:16" ht="25.5">
      <c r="A220" t="s">
        <v>49</v>
      </c>
      <c s="34" t="s">
        <v>365</v>
      </c>
      <c s="34" t="s">
        <v>411</v>
      </c>
      <c s="35" t="s">
        <v>52</v>
      </c>
      <c s="6" t="s">
        <v>412</v>
      </c>
      <c s="36" t="s">
        <v>72</v>
      </c>
      <c s="37">
        <v>39.81</v>
      </c>
      <c s="36">
        <v>0</v>
      </c>
      <c s="36">
        <f>ROUND(G220*H220,6)</f>
      </c>
      <c r="L220" s="38">
        <v>0</v>
      </c>
      <c s="32">
        <f>ROUND(ROUND(L220,2)*ROUND(G220,3),2)</f>
      </c>
      <c s="36" t="s">
        <v>146</v>
      </c>
      <c>
        <f>(M220*21)/100</f>
      </c>
      <c t="s">
        <v>27</v>
      </c>
    </row>
    <row r="221" spans="1:5" ht="12.75">
      <c r="A221" s="35" t="s">
        <v>56</v>
      </c>
      <c r="E221" s="39" t="s">
        <v>52</v>
      </c>
    </row>
    <row r="222" spans="1:5" ht="12.75">
      <c r="A222" s="35" t="s">
        <v>57</v>
      </c>
      <c r="E222" s="40" t="s">
        <v>159</v>
      </c>
    </row>
    <row r="223" spans="1:5" ht="12.75">
      <c r="A223" t="s">
        <v>59</v>
      </c>
      <c r="E223" s="39" t="s">
        <v>534</v>
      </c>
    </row>
    <row r="224" spans="1:16" ht="12.75">
      <c r="A224" t="s">
        <v>49</v>
      </c>
      <c s="34" t="s">
        <v>369</v>
      </c>
      <c s="34" t="s">
        <v>414</v>
      </c>
      <c s="35" t="s">
        <v>52</v>
      </c>
      <c s="6" t="s">
        <v>415</v>
      </c>
      <c s="36" t="s">
        <v>305</v>
      </c>
      <c s="37">
        <v>4.423</v>
      </c>
      <c s="36">
        <v>0.001</v>
      </c>
      <c s="36">
        <f>ROUND(G224*H224,6)</f>
      </c>
      <c r="L224" s="38">
        <v>0</v>
      </c>
      <c s="32">
        <f>ROUND(ROUND(L224,2)*ROUND(G224,3),2)</f>
      </c>
      <c s="36" t="s">
        <v>146</v>
      </c>
      <c>
        <f>(M224*21)/100</f>
      </c>
      <c t="s">
        <v>27</v>
      </c>
    </row>
    <row r="225" spans="1:5" ht="12.75">
      <c r="A225" s="35" t="s">
        <v>56</v>
      </c>
      <c r="E225" s="39" t="s">
        <v>52</v>
      </c>
    </row>
    <row r="226" spans="1:5" ht="12.75">
      <c r="A226" s="35" t="s">
        <v>57</v>
      </c>
      <c r="E226" s="40" t="s">
        <v>904</v>
      </c>
    </row>
    <row r="227" spans="1:5" ht="25.5">
      <c r="A227" t="s">
        <v>59</v>
      </c>
      <c r="E227" s="39" t="s">
        <v>536</v>
      </c>
    </row>
    <row r="228" spans="1:16" ht="25.5">
      <c r="A228" t="s">
        <v>49</v>
      </c>
      <c s="34" t="s">
        <v>374</v>
      </c>
      <c s="34" t="s">
        <v>419</v>
      </c>
      <c s="35" t="s">
        <v>52</v>
      </c>
      <c s="6" t="s">
        <v>420</v>
      </c>
      <c s="36" t="s">
        <v>72</v>
      </c>
      <c s="37">
        <v>42.215</v>
      </c>
      <c s="36">
        <v>0</v>
      </c>
      <c s="36">
        <f>ROUND(G228*H228,6)</f>
      </c>
      <c r="L228" s="38">
        <v>0</v>
      </c>
      <c s="32">
        <f>ROUND(ROUND(L228,2)*ROUND(G228,3),2)</f>
      </c>
      <c s="36" t="s">
        <v>146</v>
      </c>
      <c>
        <f>(M228*21)/100</f>
      </c>
      <c t="s">
        <v>27</v>
      </c>
    </row>
    <row r="229" spans="1:5" ht="12.75">
      <c r="A229" s="35" t="s">
        <v>56</v>
      </c>
      <c r="E229" s="39" t="s">
        <v>52</v>
      </c>
    </row>
    <row r="230" spans="1:5" ht="12.75">
      <c r="A230" s="35" t="s">
        <v>57</v>
      </c>
      <c r="E230" s="40" t="s">
        <v>905</v>
      </c>
    </row>
    <row r="231" spans="1:5" ht="12.75">
      <c r="A231" t="s">
        <v>59</v>
      </c>
      <c r="E231" s="39" t="s">
        <v>534</v>
      </c>
    </row>
    <row r="232" spans="1:16" ht="25.5">
      <c r="A232" t="s">
        <v>49</v>
      </c>
      <c s="34" t="s">
        <v>378</v>
      </c>
      <c s="34" t="s">
        <v>423</v>
      </c>
      <c s="35" t="s">
        <v>52</v>
      </c>
      <c s="6" t="s">
        <v>424</v>
      </c>
      <c s="36" t="s">
        <v>72</v>
      </c>
      <c s="37">
        <v>42.215</v>
      </c>
      <c s="36">
        <v>0</v>
      </c>
      <c s="36">
        <f>ROUND(G232*H232,6)</f>
      </c>
      <c r="L232" s="38">
        <v>0</v>
      </c>
      <c s="32">
        <f>ROUND(ROUND(L232,2)*ROUND(G232,3),2)</f>
      </c>
      <c s="36" t="s">
        <v>146</v>
      </c>
      <c>
        <f>(M232*21)/100</f>
      </c>
      <c t="s">
        <v>27</v>
      </c>
    </row>
    <row r="233" spans="1:5" ht="12.75">
      <c r="A233" s="35" t="s">
        <v>56</v>
      </c>
      <c r="E233" s="39" t="s">
        <v>52</v>
      </c>
    </row>
    <row r="234" spans="1:5" ht="89.25">
      <c r="A234" s="35" t="s">
        <v>57</v>
      </c>
      <c r="E234" s="40" t="s">
        <v>906</v>
      </c>
    </row>
    <row r="235" spans="1:5" ht="12.75">
      <c r="A235" t="s">
        <v>59</v>
      </c>
      <c r="E235" s="39" t="s">
        <v>60</v>
      </c>
    </row>
    <row r="236" spans="1:16" ht="12.75">
      <c r="A236" t="s">
        <v>49</v>
      </c>
      <c s="34" t="s">
        <v>382</v>
      </c>
      <c s="34" t="s">
        <v>426</v>
      </c>
      <c s="35" t="s">
        <v>52</v>
      </c>
      <c s="6" t="s">
        <v>427</v>
      </c>
      <c s="36" t="s">
        <v>305</v>
      </c>
      <c s="37">
        <v>4.691</v>
      </c>
      <c s="36">
        <v>0.001</v>
      </c>
      <c s="36">
        <f>ROUND(G236*H236,6)</f>
      </c>
      <c r="L236" s="38">
        <v>0</v>
      </c>
      <c s="32">
        <f>ROUND(ROUND(L236,2)*ROUND(G236,3),2)</f>
      </c>
      <c s="36" t="s">
        <v>146</v>
      </c>
      <c>
        <f>(M236*21)/100</f>
      </c>
      <c t="s">
        <v>27</v>
      </c>
    </row>
    <row r="237" spans="1:5" ht="12.75">
      <c r="A237" s="35" t="s">
        <v>56</v>
      </c>
      <c r="E237" s="39" t="s">
        <v>52</v>
      </c>
    </row>
    <row r="238" spans="1:5" ht="12.75">
      <c r="A238" s="35" t="s">
        <v>57</v>
      </c>
      <c r="E238" s="40" t="s">
        <v>907</v>
      </c>
    </row>
    <row r="239" spans="1:5" ht="25.5">
      <c r="A239" t="s">
        <v>59</v>
      </c>
      <c r="E239" s="39" t="s">
        <v>540</v>
      </c>
    </row>
    <row r="240" spans="1:16" ht="25.5">
      <c r="A240" t="s">
        <v>49</v>
      </c>
      <c s="34" t="s">
        <v>387</v>
      </c>
      <c s="34" t="s">
        <v>542</v>
      </c>
      <c s="35" t="s">
        <v>52</v>
      </c>
      <c s="6" t="s">
        <v>543</v>
      </c>
      <c s="36" t="s">
        <v>54</v>
      </c>
      <c s="37">
        <v>3</v>
      </c>
      <c s="36">
        <v>0</v>
      </c>
      <c s="36">
        <f>ROUND(G240*H240,6)</f>
      </c>
      <c r="L240" s="38">
        <v>0</v>
      </c>
      <c s="32">
        <f>ROUND(ROUND(L240,2)*ROUND(G240,3),2)</f>
      </c>
      <c s="36" t="s">
        <v>146</v>
      </c>
      <c>
        <f>(M240*21)/100</f>
      </c>
      <c t="s">
        <v>27</v>
      </c>
    </row>
    <row r="241" spans="1:5" ht="38.25">
      <c r="A241" s="35" t="s">
        <v>56</v>
      </c>
      <c r="E241" s="39" t="s">
        <v>544</v>
      </c>
    </row>
    <row r="242" spans="1:5" ht="12.75">
      <c r="A242" s="35" t="s">
        <v>57</v>
      </c>
      <c r="E242" s="40" t="s">
        <v>725</v>
      </c>
    </row>
    <row r="243" spans="1:5" ht="12.75">
      <c r="A243" t="s">
        <v>59</v>
      </c>
      <c r="E243" s="39" t="s">
        <v>60</v>
      </c>
    </row>
    <row r="244" spans="1:16" ht="12.75">
      <c r="A244" t="s">
        <v>49</v>
      </c>
      <c s="34" t="s">
        <v>392</v>
      </c>
      <c s="34" t="s">
        <v>431</v>
      </c>
      <c s="35" t="s">
        <v>52</v>
      </c>
      <c s="6" t="s">
        <v>432</v>
      </c>
      <c s="36" t="s">
        <v>121</v>
      </c>
      <c s="37">
        <v>865.079</v>
      </c>
      <c s="36">
        <v>0</v>
      </c>
      <c s="36">
        <f>ROUND(G244*H244,6)</f>
      </c>
      <c r="L244" s="38">
        <v>0</v>
      </c>
      <c s="32">
        <f>ROUND(ROUND(L244,2)*ROUND(G244,3),2)</f>
      </c>
      <c s="36" t="s">
        <v>146</v>
      </c>
      <c>
        <f>(M244*21)/100</f>
      </c>
      <c t="s">
        <v>27</v>
      </c>
    </row>
    <row r="245" spans="1:5" ht="12.75">
      <c r="A245" s="35" t="s">
        <v>56</v>
      </c>
      <c r="E245" s="39" t="s">
        <v>52</v>
      </c>
    </row>
    <row r="246" spans="1:5" ht="12.75">
      <c r="A246" s="35" t="s">
        <v>57</v>
      </c>
      <c r="E246" s="40" t="s">
        <v>547</v>
      </c>
    </row>
    <row r="247" spans="1:5" ht="12.75">
      <c r="A247" t="s">
        <v>59</v>
      </c>
      <c r="E247" s="39" t="s">
        <v>60</v>
      </c>
    </row>
    <row r="248" spans="1:13" ht="12.75">
      <c r="A248" t="s">
        <v>46</v>
      </c>
      <c r="C248" s="31" t="s">
        <v>434</v>
      </c>
      <c r="E248" s="33" t="s">
        <v>435</v>
      </c>
      <c r="J248" s="32">
        <f>0</f>
      </c>
      <c s="32">
        <f>0</f>
      </c>
      <c s="32">
        <f>0+L249</f>
      </c>
      <c s="32">
        <f>0+M249</f>
      </c>
    </row>
    <row r="249" spans="1:16" ht="25.5">
      <c r="A249" t="s">
        <v>49</v>
      </c>
      <c s="34" t="s">
        <v>396</v>
      </c>
      <c s="34" t="s">
        <v>437</v>
      </c>
      <c s="35" t="s">
        <v>52</v>
      </c>
      <c s="6" t="s">
        <v>438</v>
      </c>
      <c s="36" t="s">
        <v>72</v>
      </c>
      <c s="37">
        <v>353.4</v>
      </c>
      <c s="36">
        <v>0</v>
      </c>
      <c s="36">
        <f>ROUND(G249*H249,6)</f>
      </c>
      <c r="L249" s="38">
        <v>0</v>
      </c>
      <c s="32">
        <f>ROUND(ROUND(L249,2)*ROUND(G249,3),2)</f>
      </c>
      <c s="36" t="s">
        <v>146</v>
      </c>
      <c>
        <f>(M249*21)/100</f>
      </c>
      <c t="s">
        <v>27</v>
      </c>
    </row>
    <row r="250" spans="1:5" ht="38.25">
      <c r="A250" s="35" t="s">
        <v>56</v>
      </c>
      <c r="E250" s="39" t="s">
        <v>439</v>
      </c>
    </row>
    <row r="251" spans="1:5" ht="12.75">
      <c r="A251" s="35" t="s">
        <v>57</v>
      </c>
      <c r="E251" s="40" t="s">
        <v>440</v>
      </c>
    </row>
    <row r="252" spans="1:5" ht="25.5">
      <c r="A252" t="s">
        <v>59</v>
      </c>
      <c r="E252" s="39" t="s">
        <v>549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v>
      </c>
      <c s="41">
        <f>Rekapitulace!C12</f>
      </c>
      <c s="20" t="s">
        <v>0</v>
      </c>
      <c t="s">
        <v>23</v>
      </c>
      <c t="s">
        <v>27</v>
      </c>
    </row>
    <row r="4" spans="1:16" ht="32" customHeight="1">
      <c r="A4" s="24" t="s">
        <v>20</v>
      </c>
      <c s="25" t="s">
        <v>28</v>
      </c>
      <c s="27" t="s">
        <v>136</v>
      </c>
      <c r="E4" s="26" t="s">
        <v>137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COUNTIFS(L8:L461,"=0",A8:A461,"P")+COUNTIFS(L8:L461,"",A8:A461,"P")+SUM(Q8:Q461)</f>
      </c>
    </row>
    <row r="8" spans="1:13" ht="12.75">
      <c r="A8" t="s">
        <v>44</v>
      </c>
      <c r="C8" s="28" t="s">
        <v>910</v>
      </c>
      <c r="E8" s="30" t="s">
        <v>909</v>
      </c>
      <c r="J8" s="29">
        <f>0+J9+J146+J227+J456</f>
      </c>
      <c s="29">
        <f>0+K9+K146+K227+K456</f>
      </c>
      <c s="29">
        <f>0+L9+L146+L227+L456</f>
      </c>
      <c s="29">
        <f>0+M9+M146+M227+M456</f>
      </c>
    </row>
    <row r="9" spans="1:13" ht="12.75">
      <c r="A9" t="s">
        <v>46</v>
      </c>
      <c r="C9" s="31" t="s">
        <v>141</v>
      </c>
      <c r="E9" s="33" t="s">
        <v>142</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12.75">
      <c r="A10" t="s">
        <v>49</v>
      </c>
      <c s="34" t="s">
        <v>50</v>
      </c>
      <c s="34" t="s">
        <v>143</v>
      </c>
      <c s="35" t="s">
        <v>52</v>
      </c>
      <c s="6" t="s">
        <v>144</v>
      </c>
      <c s="36" t="s">
        <v>145</v>
      </c>
      <c s="37">
        <v>38</v>
      </c>
      <c s="36">
        <v>0</v>
      </c>
      <c s="36">
        <f>ROUND(G10*H10,6)</f>
      </c>
      <c r="L10" s="38">
        <v>0</v>
      </c>
      <c s="32">
        <f>ROUND(ROUND(L10,2)*ROUND(G10,3),2)</f>
      </c>
      <c s="36" t="s">
        <v>146</v>
      </c>
      <c>
        <f>(M10*21)/100</f>
      </c>
      <c t="s">
        <v>27</v>
      </c>
    </row>
    <row r="11" spans="1:5" ht="12.75">
      <c r="A11" s="35" t="s">
        <v>56</v>
      </c>
      <c r="E11" s="39" t="s">
        <v>52</v>
      </c>
    </row>
    <row r="12" spans="1:5" ht="38.25">
      <c r="A12" s="35" t="s">
        <v>57</v>
      </c>
      <c r="E12" s="40" t="s">
        <v>911</v>
      </c>
    </row>
    <row r="13" spans="1:5" ht="12.75">
      <c r="A13" t="s">
        <v>59</v>
      </c>
      <c r="E13" s="39" t="s">
        <v>60</v>
      </c>
    </row>
    <row r="14" spans="1:16" ht="12.75">
      <c r="A14" t="s">
        <v>49</v>
      </c>
      <c s="34" t="s">
        <v>27</v>
      </c>
      <c s="34" t="s">
        <v>149</v>
      </c>
      <c s="35" t="s">
        <v>52</v>
      </c>
      <c s="6" t="s">
        <v>150</v>
      </c>
      <c s="36" t="s">
        <v>151</v>
      </c>
      <c s="37">
        <v>0.335</v>
      </c>
      <c s="36">
        <v>0.0088</v>
      </c>
      <c s="36">
        <f>ROUND(G14*H14,6)</f>
      </c>
      <c r="L14" s="38">
        <v>0</v>
      </c>
      <c s="32">
        <f>ROUND(ROUND(L14,2)*ROUND(G14,3),2)</f>
      </c>
      <c s="36" t="s">
        <v>146</v>
      </c>
      <c>
        <f>(M14*21)/100</f>
      </c>
      <c t="s">
        <v>27</v>
      </c>
    </row>
    <row r="15" spans="1:5" ht="12.75">
      <c r="A15" s="35" t="s">
        <v>56</v>
      </c>
      <c r="E15" s="39" t="s">
        <v>52</v>
      </c>
    </row>
    <row r="16" spans="1:5" ht="89.25">
      <c r="A16" s="35" t="s">
        <v>57</v>
      </c>
      <c r="E16" s="40" t="s">
        <v>912</v>
      </c>
    </row>
    <row r="17" spans="1:5" ht="12.75">
      <c r="A17" t="s">
        <v>59</v>
      </c>
      <c r="E17" s="39" t="s">
        <v>60</v>
      </c>
    </row>
    <row r="18" spans="1:16" ht="25.5">
      <c r="A18" t="s">
        <v>49</v>
      </c>
      <c s="34" t="s">
        <v>26</v>
      </c>
      <c s="34" t="s">
        <v>153</v>
      </c>
      <c s="35" t="s">
        <v>52</v>
      </c>
      <c s="6" t="s">
        <v>154</v>
      </c>
      <c s="36" t="s">
        <v>72</v>
      </c>
      <c s="37">
        <v>1320</v>
      </c>
      <c s="36">
        <v>0.00014</v>
      </c>
      <c s="36">
        <f>ROUND(G18*H18,6)</f>
      </c>
      <c r="L18" s="38">
        <v>0</v>
      </c>
      <c s="32">
        <f>ROUND(ROUND(L18,2)*ROUND(G18,3),2)</f>
      </c>
      <c s="36" t="s">
        <v>146</v>
      </c>
      <c>
        <f>(M18*21)/100</f>
      </c>
      <c t="s">
        <v>27</v>
      </c>
    </row>
    <row r="19" spans="1:5" ht="12.75">
      <c r="A19" s="35" t="s">
        <v>56</v>
      </c>
      <c r="E19" s="39" t="s">
        <v>155</v>
      </c>
    </row>
    <row r="20" spans="1:5" ht="25.5">
      <c r="A20" s="35" t="s">
        <v>57</v>
      </c>
      <c r="E20" s="40" t="s">
        <v>913</v>
      </c>
    </row>
    <row r="21" spans="1:5" ht="12.75">
      <c r="A21" t="s">
        <v>59</v>
      </c>
      <c r="E21" s="39" t="s">
        <v>60</v>
      </c>
    </row>
    <row r="22" spans="1:16" ht="12.75">
      <c r="A22" t="s">
        <v>49</v>
      </c>
      <c s="34" t="s">
        <v>66</v>
      </c>
      <c s="34" t="s">
        <v>157</v>
      </c>
      <c s="35" t="s">
        <v>52</v>
      </c>
      <c s="6" t="s">
        <v>158</v>
      </c>
      <c s="36" t="s">
        <v>72</v>
      </c>
      <c s="37">
        <v>1320</v>
      </c>
      <c s="36">
        <v>0.0005</v>
      </c>
      <c s="36">
        <f>ROUND(G22*H22,6)</f>
      </c>
      <c r="L22" s="38">
        <v>0</v>
      </c>
      <c s="32">
        <f>ROUND(ROUND(L22,2)*ROUND(G22,3),2)</f>
      </c>
      <c s="36" t="s">
        <v>146</v>
      </c>
      <c>
        <f>(M22*21)/100</f>
      </c>
      <c t="s">
        <v>27</v>
      </c>
    </row>
    <row r="23" spans="1:5" ht="12.75">
      <c r="A23" s="35" t="s">
        <v>56</v>
      </c>
      <c r="E23" s="39" t="s">
        <v>52</v>
      </c>
    </row>
    <row r="24" spans="1:5" ht="12.75">
      <c r="A24" s="35" t="s">
        <v>57</v>
      </c>
      <c r="E24" s="40" t="s">
        <v>159</v>
      </c>
    </row>
    <row r="25" spans="1:5" ht="12.75">
      <c r="A25" t="s">
        <v>59</v>
      </c>
      <c r="E25" s="39" t="s">
        <v>60</v>
      </c>
    </row>
    <row r="26" spans="1:16" ht="25.5">
      <c r="A26" t="s">
        <v>49</v>
      </c>
      <c s="34" t="s">
        <v>69</v>
      </c>
      <c s="34" t="s">
        <v>160</v>
      </c>
      <c s="35" t="s">
        <v>52</v>
      </c>
      <c s="6" t="s">
        <v>161</v>
      </c>
      <c s="36" t="s">
        <v>72</v>
      </c>
      <c s="37">
        <v>1320</v>
      </c>
      <c s="36">
        <v>0</v>
      </c>
      <c s="36">
        <f>ROUND(G26*H26,6)</f>
      </c>
      <c r="L26" s="38">
        <v>0</v>
      </c>
      <c s="32">
        <f>ROUND(ROUND(L26,2)*ROUND(G26,3),2)</f>
      </c>
      <c s="36" t="s">
        <v>146</v>
      </c>
      <c>
        <f>(M26*21)/100</f>
      </c>
      <c t="s">
        <v>27</v>
      </c>
    </row>
    <row r="27" spans="1:5" ht="12.75">
      <c r="A27" s="35" t="s">
        <v>56</v>
      </c>
      <c r="E27" s="39" t="s">
        <v>52</v>
      </c>
    </row>
    <row r="28" spans="1:5" ht="12.75">
      <c r="A28" s="35" t="s">
        <v>57</v>
      </c>
      <c r="E28" s="40" t="s">
        <v>159</v>
      </c>
    </row>
    <row r="29" spans="1:5" ht="12.75">
      <c r="A29" t="s">
        <v>59</v>
      </c>
      <c r="E29" s="39" t="s">
        <v>60</v>
      </c>
    </row>
    <row r="30" spans="1:16" ht="25.5">
      <c r="A30" t="s">
        <v>49</v>
      </c>
      <c s="34" t="s">
        <v>76</v>
      </c>
      <c s="34" t="s">
        <v>162</v>
      </c>
      <c s="35" t="s">
        <v>52</v>
      </c>
      <c s="6" t="s">
        <v>163</v>
      </c>
      <c s="36" t="s">
        <v>72</v>
      </c>
      <c s="37">
        <v>3030</v>
      </c>
      <c s="36">
        <v>0</v>
      </c>
      <c s="36">
        <f>ROUND(G30*H30,6)</f>
      </c>
      <c r="L30" s="38">
        <v>0</v>
      </c>
      <c s="32">
        <f>ROUND(ROUND(L30,2)*ROUND(G30,3),2)</f>
      </c>
      <c s="36" t="s">
        <v>146</v>
      </c>
      <c>
        <f>(M30*21)/100</f>
      </c>
      <c t="s">
        <v>27</v>
      </c>
    </row>
    <row r="31" spans="1:5" ht="38.25">
      <c r="A31" s="35" t="s">
        <v>56</v>
      </c>
      <c r="E31" s="39" t="s">
        <v>164</v>
      </c>
    </row>
    <row r="32" spans="1:5" ht="38.25">
      <c r="A32" s="35" t="s">
        <v>57</v>
      </c>
      <c r="E32" s="40" t="s">
        <v>914</v>
      </c>
    </row>
    <row r="33" spans="1:5" ht="12.75">
      <c r="A33" t="s">
        <v>59</v>
      </c>
      <c r="E33" s="39" t="s">
        <v>60</v>
      </c>
    </row>
    <row r="34" spans="1:16" ht="25.5">
      <c r="A34" t="s">
        <v>49</v>
      </c>
      <c s="34" t="s">
        <v>80</v>
      </c>
      <c s="34" t="s">
        <v>166</v>
      </c>
      <c s="35" t="s">
        <v>52</v>
      </c>
      <c s="6" t="s">
        <v>167</v>
      </c>
      <c s="36" t="s">
        <v>72</v>
      </c>
      <c s="37">
        <v>3030</v>
      </c>
      <c s="36">
        <v>0</v>
      </c>
      <c s="36">
        <f>ROUND(G34*H34,6)</f>
      </c>
      <c r="L34" s="38">
        <v>0</v>
      </c>
      <c s="32">
        <f>ROUND(ROUND(L34,2)*ROUND(G34,3),2)</f>
      </c>
      <c s="36" t="s">
        <v>146</v>
      </c>
      <c>
        <f>(M34*21)/100</f>
      </c>
      <c t="s">
        <v>27</v>
      </c>
    </row>
    <row r="35" spans="1:5" ht="12.75">
      <c r="A35" s="35" t="s">
        <v>56</v>
      </c>
      <c r="E35" s="39" t="s">
        <v>168</v>
      </c>
    </row>
    <row r="36" spans="1:5" ht="12.75">
      <c r="A36" s="35" t="s">
        <v>57</v>
      </c>
      <c r="E36" s="40" t="s">
        <v>159</v>
      </c>
    </row>
    <row r="37" spans="1:5" ht="12.75">
      <c r="A37" t="s">
        <v>59</v>
      </c>
      <c r="E37" s="39" t="s">
        <v>60</v>
      </c>
    </row>
    <row r="38" spans="1:16" ht="25.5">
      <c r="A38" t="s">
        <v>49</v>
      </c>
      <c s="34" t="s">
        <v>84</v>
      </c>
      <c s="34" t="s">
        <v>169</v>
      </c>
      <c s="35" t="s">
        <v>52</v>
      </c>
      <c s="6" t="s">
        <v>170</v>
      </c>
      <c s="36" t="s">
        <v>54</v>
      </c>
      <c s="37">
        <v>15</v>
      </c>
      <c s="36">
        <v>0</v>
      </c>
      <c s="36">
        <f>ROUND(G38*H38,6)</f>
      </c>
      <c r="L38" s="38">
        <v>0</v>
      </c>
      <c s="32">
        <f>ROUND(ROUND(L38,2)*ROUND(G38,3),2)</f>
      </c>
      <c s="36" t="s">
        <v>146</v>
      </c>
      <c>
        <f>(M38*21)/100</f>
      </c>
      <c t="s">
        <v>27</v>
      </c>
    </row>
    <row r="39" spans="1:5" ht="12.75">
      <c r="A39" s="35" t="s">
        <v>56</v>
      </c>
      <c r="E39" s="39" t="s">
        <v>52</v>
      </c>
    </row>
    <row r="40" spans="1:5" ht="12.75">
      <c r="A40" s="35" t="s">
        <v>57</v>
      </c>
      <c r="E40" s="40" t="s">
        <v>171</v>
      </c>
    </row>
    <row r="41" spans="1:5" ht="12.75">
      <c r="A41" t="s">
        <v>59</v>
      </c>
      <c r="E41" s="39" t="s">
        <v>60</v>
      </c>
    </row>
    <row r="42" spans="1:16" ht="25.5">
      <c r="A42" t="s">
        <v>49</v>
      </c>
      <c s="34" t="s">
        <v>88</v>
      </c>
      <c s="34" t="s">
        <v>172</v>
      </c>
      <c s="35" t="s">
        <v>52</v>
      </c>
      <c s="6" t="s">
        <v>173</v>
      </c>
      <c s="36" t="s">
        <v>54</v>
      </c>
      <c s="37">
        <v>36</v>
      </c>
      <c s="36">
        <v>0</v>
      </c>
      <c s="36">
        <f>ROUND(G42*H42,6)</f>
      </c>
      <c r="L42" s="38">
        <v>0</v>
      </c>
      <c s="32">
        <f>ROUND(ROUND(L42,2)*ROUND(G42,3),2)</f>
      </c>
      <c s="36" t="s">
        <v>146</v>
      </c>
      <c>
        <f>(M42*21)/100</f>
      </c>
      <c t="s">
        <v>27</v>
      </c>
    </row>
    <row r="43" spans="1:5" ht="12.75">
      <c r="A43" s="35" t="s">
        <v>56</v>
      </c>
      <c r="E43" s="39" t="s">
        <v>52</v>
      </c>
    </row>
    <row r="44" spans="1:5" ht="12.75">
      <c r="A44" s="35" t="s">
        <v>57</v>
      </c>
      <c r="E44" s="40" t="s">
        <v>171</v>
      </c>
    </row>
    <row r="45" spans="1:5" ht="12.75">
      <c r="A45" t="s">
        <v>59</v>
      </c>
      <c r="E45" s="39" t="s">
        <v>60</v>
      </c>
    </row>
    <row r="46" spans="1:16" ht="25.5">
      <c r="A46" t="s">
        <v>49</v>
      </c>
      <c s="34" t="s">
        <v>92</v>
      </c>
      <c s="34" t="s">
        <v>174</v>
      </c>
      <c s="35" t="s">
        <v>52</v>
      </c>
      <c s="6" t="s">
        <v>175</v>
      </c>
      <c s="36" t="s">
        <v>54</v>
      </c>
      <c s="37">
        <v>8</v>
      </c>
      <c s="36">
        <v>0</v>
      </c>
      <c s="36">
        <f>ROUND(G46*H46,6)</f>
      </c>
      <c r="L46" s="38">
        <v>0</v>
      </c>
      <c s="32">
        <f>ROUND(ROUND(L46,2)*ROUND(G46,3),2)</f>
      </c>
      <c s="36" t="s">
        <v>146</v>
      </c>
      <c>
        <f>(M46*21)/100</f>
      </c>
      <c t="s">
        <v>27</v>
      </c>
    </row>
    <row r="47" spans="1:5" ht="12.75">
      <c r="A47" s="35" t="s">
        <v>56</v>
      </c>
      <c r="E47" s="39" t="s">
        <v>52</v>
      </c>
    </row>
    <row r="48" spans="1:5" ht="12.75">
      <c r="A48" s="35" t="s">
        <v>57</v>
      </c>
      <c r="E48" s="40" t="s">
        <v>171</v>
      </c>
    </row>
    <row r="49" spans="1:5" ht="12.75">
      <c r="A49" t="s">
        <v>59</v>
      </c>
      <c r="E49" s="39" t="s">
        <v>60</v>
      </c>
    </row>
    <row r="50" spans="1:16" ht="25.5">
      <c r="A50" t="s">
        <v>49</v>
      </c>
      <c s="34" t="s">
        <v>96</v>
      </c>
      <c s="34" t="s">
        <v>452</v>
      </c>
      <c s="35" t="s">
        <v>52</v>
      </c>
      <c s="6" t="s">
        <v>453</v>
      </c>
      <c s="36" t="s">
        <v>54</v>
      </c>
      <c s="37">
        <v>5</v>
      </c>
      <c s="36">
        <v>0</v>
      </c>
      <c s="36">
        <f>ROUND(G50*H50,6)</f>
      </c>
      <c r="L50" s="38">
        <v>0</v>
      </c>
      <c s="32">
        <f>ROUND(ROUND(L50,2)*ROUND(G50,3),2)</f>
      </c>
      <c s="36" t="s">
        <v>146</v>
      </c>
      <c>
        <f>(M50*21)/100</f>
      </c>
      <c t="s">
        <v>27</v>
      </c>
    </row>
    <row r="51" spans="1:5" ht="12.75">
      <c r="A51" s="35" t="s">
        <v>56</v>
      </c>
      <c r="E51" s="39" t="s">
        <v>52</v>
      </c>
    </row>
    <row r="52" spans="1:5" ht="12.75">
      <c r="A52" s="35" t="s">
        <v>57</v>
      </c>
      <c r="E52" s="40" t="s">
        <v>171</v>
      </c>
    </row>
    <row r="53" spans="1:5" ht="12.75">
      <c r="A53" t="s">
        <v>59</v>
      </c>
      <c r="E53" s="39" t="s">
        <v>60</v>
      </c>
    </row>
    <row r="54" spans="1:16" ht="25.5">
      <c r="A54" t="s">
        <v>49</v>
      </c>
      <c s="34" t="s">
        <v>100</v>
      </c>
      <c s="34" t="s">
        <v>178</v>
      </c>
      <c s="35" t="s">
        <v>52</v>
      </c>
      <c s="6" t="s">
        <v>179</v>
      </c>
      <c s="36" t="s">
        <v>54</v>
      </c>
      <c s="37">
        <v>51</v>
      </c>
      <c s="36">
        <v>0</v>
      </c>
      <c s="36">
        <f>ROUND(G54*H54,6)</f>
      </c>
      <c r="L54" s="38">
        <v>0</v>
      </c>
      <c s="32">
        <f>ROUND(ROUND(L54,2)*ROUND(G54,3),2)</f>
      </c>
      <c s="36" t="s">
        <v>146</v>
      </c>
      <c>
        <f>(M54*21)/100</f>
      </c>
      <c t="s">
        <v>27</v>
      </c>
    </row>
    <row r="55" spans="1:5" ht="12.75">
      <c r="A55" s="35" t="s">
        <v>56</v>
      </c>
      <c r="E55" s="39" t="s">
        <v>168</v>
      </c>
    </row>
    <row r="56" spans="1:5" ht="12.75">
      <c r="A56" s="35" t="s">
        <v>57</v>
      </c>
      <c r="E56" s="40" t="s">
        <v>915</v>
      </c>
    </row>
    <row r="57" spans="1:5" ht="12.75">
      <c r="A57" t="s">
        <v>59</v>
      </c>
      <c r="E57" s="39" t="s">
        <v>60</v>
      </c>
    </row>
    <row r="58" spans="1:16" ht="25.5">
      <c r="A58" t="s">
        <v>49</v>
      </c>
      <c s="34" t="s">
        <v>104</v>
      </c>
      <c s="34" t="s">
        <v>181</v>
      </c>
      <c s="35" t="s">
        <v>52</v>
      </c>
      <c s="6" t="s">
        <v>182</v>
      </c>
      <c s="36" t="s">
        <v>54</v>
      </c>
      <c s="37">
        <v>13</v>
      </c>
      <c s="36">
        <v>0</v>
      </c>
      <c s="36">
        <f>ROUND(G58*H58,6)</f>
      </c>
      <c r="L58" s="38">
        <v>0</v>
      </c>
      <c s="32">
        <f>ROUND(ROUND(L58,2)*ROUND(G58,3),2)</f>
      </c>
      <c s="36" t="s">
        <v>146</v>
      </c>
      <c>
        <f>(M58*21)/100</f>
      </c>
      <c t="s">
        <v>27</v>
      </c>
    </row>
    <row r="59" spans="1:5" ht="12.75">
      <c r="A59" s="35" t="s">
        <v>56</v>
      </c>
      <c r="E59" s="39" t="s">
        <v>168</v>
      </c>
    </row>
    <row r="60" spans="1:5" ht="12.75">
      <c r="A60" s="35" t="s">
        <v>57</v>
      </c>
      <c r="E60" s="40" t="s">
        <v>916</v>
      </c>
    </row>
    <row r="61" spans="1:5" ht="12.75">
      <c r="A61" t="s">
        <v>59</v>
      </c>
      <c r="E61" s="39" t="s">
        <v>60</v>
      </c>
    </row>
    <row r="62" spans="1:16" ht="25.5">
      <c r="A62" t="s">
        <v>49</v>
      </c>
      <c s="34" t="s">
        <v>111</v>
      </c>
      <c s="34" t="s">
        <v>917</v>
      </c>
      <c s="35" t="s">
        <v>52</v>
      </c>
      <c s="6" t="s">
        <v>918</v>
      </c>
      <c s="36" t="s">
        <v>54</v>
      </c>
      <c s="37">
        <v>3</v>
      </c>
      <c s="36">
        <v>0</v>
      </c>
      <c s="36">
        <f>ROUND(G62*H62,6)</f>
      </c>
      <c r="L62" s="38">
        <v>0</v>
      </c>
      <c s="32">
        <f>ROUND(ROUND(L62,2)*ROUND(G62,3),2)</f>
      </c>
      <c s="36" t="s">
        <v>146</v>
      </c>
      <c>
        <f>(M62*21)/100</f>
      </c>
      <c t="s">
        <v>27</v>
      </c>
    </row>
    <row r="63" spans="1:5" ht="38.25">
      <c r="A63" s="35" t="s">
        <v>56</v>
      </c>
      <c r="E63" s="39" t="s">
        <v>919</v>
      </c>
    </row>
    <row r="64" spans="1:5" ht="12.75">
      <c r="A64" s="35" t="s">
        <v>57</v>
      </c>
      <c r="E64" s="40" t="s">
        <v>920</v>
      </c>
    </row>
    <row r="65" spans="1:5" ht="12.75">
      <c r="A65" t="s">
        <v>59</v>
      </c>
      <c r="E65" s="39" t="s">
        <v>60</v>
      </c>
    </row>
    <row r="66" spans="1:16" ht="25.5">
      <c r="A66" t="s">
        <v>49</v>
      </c>
      <c s="34" t="s">
        <v>115</v>
      </c>
      <c s="34" t="s">
        <v>921</v>
      </c>
      <c s="35" t="s">
        <v>52</v>
      </c>
      <c s="6" t="s">
        <v>922</v>
      </c>
      <c s="36" t="s">
        <v>107</v>
      </c>
      <c s="37">
        <v>80</v>
      </c>
      <c s="36">
        <v>0.00015</v>
      </c>
      <c s="36">
        <f>ROUND(G66*H66,6)</f>
      </c>
      <c r="L66" s="38">
        <v>0</v>
      </c>
      <c s="32">
        <f>ROUND(ROUND(L66,2)*ROUND(G66,3),2)</f>
      </c>
      <c s="36" t="s">
        <v>146</v>
      </c>
      <c>
        <f>(M66*21)/100</f>
      </c>
      <c t="s">
        <v>27</v>
      </c>
    </row>
    <row r="67" spans="1:5" ht="12.75">
      <c r="A67" s="35" t="s">
        <v>56</v>
      </c>
      <c r="E67" s="39" t="s">
        <v>52</v>
      </c>
    </row>
    <row r="68" spans="1:5" ht="38.25">
      <c r="A68" s="35" t="s">
        <v>57</v>
      </c>
      <c r="E68" s="40" t="s">
        <v>923</v>
      </c>
    </row>
    <row r="69" spans="1:5" ht="12.75">
      <c r="A69" t="s">
        <v>59</v>
      </c>
      <c r="E69" s="39" t="s">
        <v>60</v>
      </c>
    </row>
    <row r="70" spans="1:16" ht="25.5">
      <c r="A70" t="s">
        <v>49</v>
      </c>
      <c s="34" t="s">
        <v>118</v>
      </c>
      <c s="34" t="s">
        <v>924</v>
      </c>
      <c s="35" t="s">
        <v>52</v>
      </c>
      <c s="6" t="s">
        <v>925</v>
      </c>
      <c s="36" t="s">
        <v>107</v>
      </c>
      <c s="37">
        <v>80</v>
      </c>
      <c s="36">
        <v>0</v>
      </c>
      <c s="36">
        <f>ROUND(G70*H70,6)</f>
      </c>
      <c r="L70" s="38">
        <v>0</v>
      </c>
      <c s="32">
        <f>ROUND(ROUND(L70,2)*ROUND(G70,3),2)</f>
      </c>
      <c s="36" t="s">
        <v>146</v>
      </c>
      <c>
        <f>(M70*21)/100</f>
      </c>
      <c t="s">
        <v>27</v>
      </c>
    </row>
    <row r="71" spans="1:5" ht="12.75">
      <c r="A71" s="35" t="s">
        <v>56</v>
      </c>
      <c r="E71" s="39" t="s">
        <v>52</v>
      </c>
    </row>
    <row r="72" spans="1:5" ht="12.75">
      <c r="A72" s="35" t="s">
        <v>57</v>
      </c>
      <c r="E72" s="40" t="s">
        <v>159</v>
      </c>
    </row>
    <row r="73" spans="1:5" ht="12.75">
      <c r="A73" t="s">
        <v>59</v>
      </c>
      <c r="E73" s="39" t="s">
        <v>60</v>
      </c>
    </row>
    <row r="74" spans="1:16" ht="25.5">
      <c r="A74" t="s">
        <v>49</v>
      </c>
      <c s="34" t="s">
        <v>124</v>
      </c>
      <c s="34" t="s">
        <v>926</v>
      </c>
      <c s="35" t="s">
        <v>52</v>
      </c>
      <c s="6" t="s">
        <v>927</v>
      </c>
      <c s="36" t="s">
        <v>107</v>
      </c>
      <c s="37">
        <v>160</v>
      </c>
      <c s="36">
        <v>0.00868</v>
      </c>
      <c s="36">
        <f>ROUND(G74*H74,6)</f>
      </c>
      <c r="L74" s="38">
        <v>0</v>
      </c>
      <c s="32">
        <f>ROUND(ROUND(L74,2)*ROUND(G74,3),2)</f>
      </c>
      <c s="36" t="s">
        <v>146</v>
      </c>
      <c>
        <f>(M74*21)/100</f>
      </c>
      <c t="s">
        <v>27</v>
      </c>
    </row>
    <row r="75" spans="1:5" ht="63.75">
      <c r="A75" s="35" t="s">
        <v>56</v>
      </c>
      <c r="E75" s="39" t="s">
        <v>928</v>
      </c>
    </row>
    <row r="76" spans="1:5" ht="63.75">
      <c r="A76" s="35" t="s">
        <v>57</v>
      </c>
      <c r="E76" s="40" t="s">
        <v>929</v>
      </c>
    </row>
    <row r="77" spans="1:5" ht="12.75">
      <c r="A77" t="s">
        <v>59</v>
      </c>
      <c r="E77" s="39" t="s">
        <v>60</v>
      </c>
    </row>
    <row r="78" spans="1:16" ht="12.75">
      <c r="A78" t="s">
        <v>49</v>
      </c>
      <c s="34" t="s">
        <v>129</v>
      </c>
      <c s="34" t="s">
        <v>312</v>
      </c>
      <c s="35" t="s">
        <v>52</v>
      </c>
      <c s="6" t="s">
        <v>313</v>
      </c>
      <c s="36" t="s">
        <v>72</v>
      </c>
      <c s="37">
        <v>63.5</v>
      </c>
      <c s="36">
        <v>0.01208</v>
      </c>
      <c s="36">
        <f>ROUND(G78*H78,6)</f>
      </c>
      <c r="L78" s="38">
        <v>0</v>
      </c>
      <c s="32">
        <f>ROUND(ROUND(L78,2)*ROUND(G78,3),2)</f>
      </c>
      <c s="36" t="s">
        <v>146</v>
      </c>
      <c>
        <f>(M78*21)/100</f>
      </c>
      <c t="s">
        <v>27</v>
      </c>
    </row>
    <row r="79" spans="1:5" ht="12.75">
      <c r="A79" s="35" t="s">
        <v>56</v>
      </c>
      <c r="E79" s="39" t="s">
        <v>930</v>
      </c>
    </row>
    <row r="80" spans="1:5" ht="76.5">
      <c r="A80" s="35" t="s">
        <v>57</v>
      </c>
      <c r="E80" s="40" t="s">
        <v>931</v>
      </c>
    </row>
    <row r="81" spans="1:5" ht="12.75">
      <c r="A81" t="s">
        <v>59</v>
      </c>
      <c r="E81" s="39" t="s">
        <v>60</v>
      </c>
    </row>
    <row r="82" spans="1:16" ht="12.75">
      <c r="A82" t="s">
        <v>49</v>
      </c>
      <c s="34" t="s">
        <v>206</v>
      </c>
      <c s="34" t="s">
        <v>316</v>
      </c>
      <c s="35" t="s">
        <v>52</v>
      </c>
      <c s="6" t="s">
        <v>317</v>
      </c>
      <c s="36" t="s">
        <v>72</v>
      </c>
      <c s="37">
        <v>63.5</v>
      </c>
      <c s="36">
        <v>0</v>
      </c>
      <c s="36">
        <f>ROUND(G82*H82,6)</f>
      </c>
      <c r="L82" s="38">
        <v>0</v>
      </c>
      <c s="32">
        <f>ROUND(ROUND(L82,2)*ROUND(G82,3),2)</f>
      </c>
      <c s="36" t="s">
        <v>146</v>
      </c>
      <c>
        <f>(M82*21)/100</f>
      </c>
      <c t="s">
        <v>27</v>
      </c>
    </row>
    <row r="83" spans="1:5" ht="12.75">
      <c r="A83" s="35" t="s">
        <v>56</v>
      </c>
      <c r="E83" s="39" t="s">
        <v>930</v>
      </c>
    </row>
    <row r="84" spans="1:5" ht="12.75">
      <c r="A84" s="35" t="s">
        <v>57</v>
      </c>
      <c r="E84" s="40" t="s">
        <v>159</v>
      </c>
    </row>
    <row r="85" spans="1:5" ht="12.75">
      <c r="A85" t="s">
        <v>59</v>
      </c>
      <c r="E85" s="39" t="s">
        <v>60</v>
      </c>
    </row>
    <row r="86" spans="1:16" ht="12.75">
      <c r="A86" t="s">
        <v>49</v>
      </c>
      <c s="34" t="s">
        <v>211</v>
      </c>
      <c s="34" t="s">
        <v>932</v>
      </c>
      <c s="35" t="s">
        <v>52</v>
      </c>
      <c s="6" t="s">
        <v>933</v>
      </c>
      <c s="36" t="s">
        <v>72</v>
      </c>
      <c s="37">
        <v>1425</v>
      </c>
      <c s="36">
        <v>0</v>
      </c>
      <c s="36">
        <f>ROUND(G86*H86,6)</f>
      </c>
      <c r="L86" s="38">
        <v>0</v>
      </c>
      <c s="32">
        <f>ROUND(ROUND(L86,2)*ROUND(G86,3),2)</f>
      </c>
      <c s="36" t="s">
        <v>146</v>
      </c>
      <c>
        <f>(M86*21)/100</f>
      </c>
      <c t="s">
        <v>27</v>
      </c>
    </row>
    <row r="87" spans="1:5" ht="12.75">
      <c r="A87" s="35" t="s">
        <v>56</v>
      </c>
      <c r="E87" s="39" t="s">
        <v>934</v>
      </c>
    </row>
    <row r="88" spans="1:5" ht="12.75">
      <c r="A88" s="35" t="s">
        <v>57</v>
      </c>
      <c r="E88" s="40" t="s">
        <v>935</v>
      </c>
    </row>
    <row r="89" spans="1:5" ht="12.75">
      <c r="A89" t="s">
        <v>59</v>
      </c>
      <c r="E89" s="39" t="s">
        <v>60</v>
      </c>
    </row>
    <row r="90" spans="1:16" ht="12.75">
      <c r="A90" t="s">
        <v>49</v>
      </c>
      <c s="34" t="s">
        <v>216</v>
      </c>
      <c s="34" t="s">
        <v>936</v>
      </c>
      <c s="35" t="s">
        <v>52</v>
      </c>
      <c s="6" t="s">
        <v>937</v>
      </c>
      <c s="36" t="s">
        <v>72</v>
      </c>
      <c s="37">
        <v>28500</v>
      </c>
      <c s="36">
        <v>0</v>
      </c>
      <c s="36">
        <f>ROUND(G90*H90,6)</f>
      </c>
      <c r="L90" s="38">
        <v>0</v>
      </c>
      <c s="32">
        <f>ROUND(ROUND(L90,2)*ROUND(G90,3),2)</f>
      </c>
      <c s="36" t="s">
        <v>146</v>
      </c>
      <c>
        <f>(M90*21)/100</f>
      </c>
      <c t="s">
        <v>27</v>
      </c>
    </row>
    <row r="91" spans="1:5" ht="12.75">
      <c r="A91" s="35" t="s">
        <v>56</v>
      </c>
      <c r="E91" s="39" t="s">
        <v>52</v>
      </c>
    </row>
    <row r="92" spans="1:5" ht="12.75">
      <c r="A92" s="35" t="s">
        <v>57</v>
      </c>
      <c r="E92" s="40" t="s">
        <v>938</v>
      </c>
    </row>
    <row r="93" spans="1:5" ht="12.75">
      <c r="A93" t="s">
        <v>59</v>
      </c>
      <c r="E93" s="39" t="s">
        <v>60</v>
      </c>
    </row>
    <row r="94" spans="1:16" ht="12.75">
      <c r="A94" t="s">
        <v>49</v>
      </c>
      <c s="34" t="s">
        <v>220</v>
      </c>
      <c s="34" t="s">
        <v>939</v>
      </c>
      <c s="35" t="s">
        <v>52</v>
      </c>
      <c s="6" t="s">
        <v>940</v>
      </c>
      <c s="36" t="s">
        <v>72</v>
      </c>
      <c s="37">
        <v>1425</v>
      </c>
      <c s="36">
        <v>0</v>
      </c>
      <c s="36">
        <f>ROUND(G94*H94,6)</f>
      </c>
      <c r="L94" s="38">
        <v>0</v>
      </c>
      <c s="32">
        <f>ROUND(ROUND(L94,2)*ROUND(G94,3),2)</f>
      </c>
      <c s="36" t="s">
        <v>146</v>
      </c>
      <c>
        <f>(M94*21)/100</f>
      </c>
      <c t="s">
        <v>27</v>
      </c>
    </row>
    <row r="95" spans="1:5" ht="12.75">
      <c r="A95" s="35" t="s">
        <v>56</v>
      </c>
      <c r="E95" s="39" t="s">
        <v>940</v>
      </c>
    </row>
    <row r="96" spans="1:5" ht="12.75">
      <c r="A96" s="35" t="s">
        <v>57</v>
      </c>
      <c r="E96" s="40" t="s">
        <v>941</v>
      </c>
    </row>
    <row r="97" spans="1:5" ht="12.75">
      <c r="A97" t="s">
        <v>59</v>
      </c>
      <c r="E97" s="39" t="s">
        <v>60</v>
      </c>
    </row>
    <row r="98" spans="1:16" ht="25.5">
      <c r="A98" t="s">
        <v>49</v>
      </c>
      <c s="34" t="s">
        <v>225</v>
      </c>
      <c s="34" t="s">
        <v>942</v>
      </c>
      <c s="35" t="s">
        <v>52</v>
      </c>
      <c s="6" t="s">
        <v>943</v>
      </c>
      <c s="36" t="s">
        <v>204</v>
      </c>
      <c s="37">
        <v>36.5</v>
      </c>
      <c s="36">
        <v>0</v>
      </c>
      <c s="36">
        <f>ROUND(G98*H98,6)</f>
      </c>
      <c r="L98" s="38">
        <v>0</v>
      </c>
      <c s="32">
        <f>ROUND(ROUND(L98,2)*ROUND(G98,3),2)</f>
      </c>
      <c s="36" t="s">
        <v>146</v>
      </c>
      <c>
        <f>(M98*21)/100</f>
      </c>
      <c t="s">
        <v>27</v>
      </c>
    </row>
    <row r="99" spans="1:5" ht="12.75">
      <c r="A99" s="35" t="s">
        <v>56</v>
      </c>
      <c r="E99" s="39" t="s">
        <v>944</v>
      </c>
    </row>
    <row r="100" spans="1:5" ht="63.75">
      <c r="A100" s="35" t="s">
        <v>57</v>
      </c>
      <c r="E100" s="40" t="s">
        <v>945</v>
      </c>
    </row>
    <row r="101" spans="1:5" ht="12.75">
      <c r="A101" t="s">
        <v>59</v>
      </c>
      <c r="E101" s="39" t="s">
        <v>60</v>
      </c>
    </row>
    <row r="102" spans="1:16" ht="25.5">
      <c r="A102" t="s">
        <v>49</v>
      </c>
      <c s="34" t="s">
        <v>229</v>
      </c>
      <c s="34" t="s">
        <v>946</v>
      </c>
      <c s="35" t="s">
        <v>52</v>
      </c>
      <c s="6" t="s">
        <v>947</v>
      </c>
      <c s="36" t="s">
        <v>204</v>
      </c>
      <c s="37">
        <v>117.53</v>
      </c>
      <c s="36">
        <v>0</v>
      </c>
      <c s="36">
        <f>ROUND(G102*H102,6)</f>
      </c>
      <c r="L102" s="38">
        <v>0</v>
      </c>
      <c s="32">
        <f>ROUND(ROUND(L102,2)*ROUND(G102,3),2)</f>
      </c>
      <c s="36" t="s">
        <v>146</v>
      </c>
      <c>
        <f>(M102*21)/100</f>
      </c>
      <c t="s">
        <v>27</v>
      </c>
    </row>
    <row r="103" spans="1:5" ht="38.25">
      <c r="A103" s="35" t="s">
        <v>56</v>
      </c>
      <c r="E103" s="39" t="s">
        <v>948</v>
      </c>
    </row>
    <row r="104" spans="1:5" ht="12.75">
      <c r="A104" s="35" t="s">
        <v>57</v>
      </c>
      <c r="E104" s="40" t="s">
        <v>949</v>
      </c>
    </row>
    <row r="105" spans="1:5" ht="25.5">
      <c r="A105" t="s">
        <v>59</v>
      </c>
      <c r="E105" s="39" t="s">
        <v>950</v>
      </c>
    </row>
    <row r="106" spans="1:16" ht="25.5">
      <c r="A106" t="s">
        <v>49</v>
      </c>
      <c s="34" t="s">
        <v>233</v>
      </c>
      <c s="34" t="s">
        <v>951</v>
      </c>
      <c s="35" t="s">
        <v>52</v>
      </c>
      <c s="6" t="s">
        <v>952</v>
      </c>
      <c s="36" t="s">
        <v>204</v>
      </c>
      <c s="37">
        <v>2.05</v>
      </c>
      <c s="36">
        <v>0</v>
      </c>
      <c s="36">
        <f>ROUND(G106*H106,6)</f>
      </c>
      <c r="L106" s="38">
        <v>0</v>
      </c>
      <c s="32">
        <f>ROUND(ROUND(L106,2)*ROUND(G106,3),2)</f>
      </c>
      <c s="36" t="s">
        <v>146</v>
      </c>
      <c>
        <f>(M106*21)/100</f>
      </c>
      <c t="s">
        <v>27</v>
      </c>
    </row>
    <row r="107" spans="1:5" ht="12.75">
      <c r="A107" s="35" t="s">
        <v>56</v>
      </c>
      <c r="E107" s="39" t="s">
        <v>944</v>
      </c>
    </row>
    <row r="108" spans="1:5" ht="12.75">
      <c r="A108" s="35" t="s">
        <v>57</v>
      </c>
      <c r="E108" s="40" t="s">
        <v>953</v>
      </c>
    </row>
    <row r="109" spans="1:5" ht="12.75">
      <c r="A109" t="s">
        <v>59</v>
      </c>
      <c r="E109" s="39" t="s">
        <v>60</v>
      </c>
    </row>
    <row r="110" spans="1:16" ht="38.25">
      <c r="A110" t="s">
        <v>49</v>
      </c>
      <c s="34" t="s">
        <v>237</v>
      </c>
      <c s="34" t="s">
        <v>954</v>
      </c>
      <c s="35" t="s">
        <v>52</v>
      </c>
      <c s="6" t="s">
        <v>955</v>
      </c>
      <c s="36" t="s">
        <v>204</v>
      </c>
      <c s="37">
        <v>11.19</v>
      </c>
      <c s="36">
        <v>0</v>
      </c>
      <c s="36">
        <f>ROUND(G110*H110,6)</f>
      </c>
      <c r="L110" s="38">
        <v>0</v>
      </c>
      <c s="32">
        <f>ROUND(ROUND(L110,2)*ROUND(G110,3),2)</f>
      </c>
      <c s="36" t="s">
        <v>146</v>
      </c>
      <c>
        <f>(M110*21)/100</f>
      </c>
      <c t="s">
        <v>27</v>
      </c>
    </row>
    <row r="111" spans="1:5" ht="38.25">
      <c r="A111" s="35" t="s">
        <v>56</v>
      </c>
      <c r="E111" s="39" t="s">
        <v>956</v>
      </c>
    </row>
    <row r="112" spans="1:5" ht="51">
      <c r="A112" s="35" t="s">
        <v>57</v>
      </c>
      <c r="E112" s="40" t="s">
        <v>957</v>
      </c>
    </row>
    <row r="113" spans="1:5" ht="25.5">
      <c r="A113" t="s">
        <v>59</v>
      </c>
      <c r="E113" s="39" t="s">
        <v>950</v>
      </c>
    </row>
    <row r="114" spans="1:16" ht="12.75">
      <c r="A114" t="s">
        <v>49</v>
      </c>
      <c s="34" t="s">
        <v>241</v>
      </c>
      <c s="34" t="s">
        <v>958</v>
      </c>
      <c s="35" t="s">
        <v>52</v>
      </c>
      <c s="6" t="s">
        <v>959</v>
      </c>
      <c s="36" t="s">
        <v>204</v>
      </c>
      <c s="37">
        <v>0.99</v>
      </c>
      <c s="36">
        <v>0</v>
      </c>
      <c s="36">
        <f>ROUND(G114*H114,6)</f>
      </c>
      <c r="L114" s="38">
        <v>0</v>
      </c>
      <c s="32">
        <f>ROUND(ROUND(L114,2)*ROUND(G114,3),2)</f>
      </c>
      <c s="36" t="s">
        <v>146</v>
      </c>
      <c>
        <f>(M114*21)/100</f>
      </c>
      <c t="s">
        <v>27</v>
      </c>
    </row>
    <row r="115" spans="1:5" ht="12.75">
      <c r="A115" s="35" t="s">
        <v>56</v>
      </c>
      <c r="E115" s="39" t="s">
        <v>944</v>
      </c>
    </row>
    <row r="116" spans="1:5" ht="38.25">
      <c r="A116" s="35" t="s">
        <v>57</v>
      </c>
      <c r="E116" s="40" t="s">
        <v>960</v>
      </c>
    </row>
    <row r="117" spans="1:5" ht="12.75">
      <c r="A117" t="s">
        <v>59</v>
      </c>
      <c r="E117" s="39" t="s">
        <v>60</v>
      </c>
    </row>
    <row r="118" spans="1:16" ht="12.75">
      <c r="A118" t="s">
        <v>49</v>
      </c>
      <c s="34" t="s">
        <v>245</v>
      </c>
      <c s="34" t="s">
        <v>961</v>
      </c>
      <c s="35" t="s">
        <v>52</v>
      </c>
      <c s="6" t="s">
        <v>962</v>
      </c>
      <c s="36" t="s">
        <v>204</v>
      </c>
      <c s="37">
        <v>43.2</v>
      </c>
      <c s="36">
        <v>0</v>
      </c>
      <c s="36">
        <f>ROUND(G118*H118,6)</f>
      </c>
      <c r="L118" s="38">
        <v>0</v>
      </c>
      <c s="32">
        <f>ROUND(ROUND(L118,2)*ROUND(G118,3),2)</f>
      </c>
      <c s="36" t="s">
        <v>146</v>
      </c>
      <c>
        <f>(M118*21)/100</f>
      </c>
      <c t="s">
        <v>27</v>
      </c>
    </row>
    <row r="119" spans="1:5" ht="12.75">
      <c r="A119" s="35" t="s">
        <v>56</v>
      </c>
      <c r="E119" s="39" t="s">
        <v>944</v>
      </c>
    </row>
    <row r="120" spans="1:5" ht="12.75">
      <c r="A120" s="35" t="s">
        <v>57</v>
      </c>
      <c r="E120" s="40" t="s">
        <v>963</v>
      </c>
    </row>
    <row r="121" spans="1:5" ht="12.75">
      <c r="A121" t="s">
        <v>59</v>
      </c>
      <c r="E121" s="39" t="s">
        <v>60</v>
      </c>
    </row>
    <row r="122" spans="1:16" ht="25.5">
      <c r="A122" t="s">
        <v>49</v>
      </c>
      <c s="34" t="s">
        <v>249</v>
      </c>
      <c s="34" t="s">
        <v>964</v>
      </c>
      <c s="35" t="s">
        <v>52</v>
      </c>
      <c s="6" t="s">
        <v>965</v>
      </c>
      <c s="36" t="s">
        <v>54</v>
      </c>
      <c s="37">
        <v>6</v>
      </c>
      <c s="36">
        <v>0</v>
      </c>
      <c s="36">
        <f>ROUND(G122*H122,6)</f>
      </c>
      <c r="L122" s="38">
        <v>0</v>
      </c>
      <c s="32">
        <f>ROUND(ROUND(L122,2)*ROUND(G122,3),2)</f>
      </c>
      <c s="36" t="s">
        <v>146</v>
      </c>
      <c>
        <f>(M122*21)/100</f>
      </c>
      <c t="s">
        <v>27</v>
      </c>
    </row>
    <row r="123" spans="1:5" ht="12.75">
      <c r="A123" s="35" t="s">
        <v>56</v>
      </c>
      <c r="E123" s="39" t="s">
        <v>944</v>
      </c>
    </row>
    <row r="124" spans="1:5" ht="12.75">
      <c r="A124" s="35" t="s">
        <v>57</v>
      </c>
      <c r="E124" s="40" t="s">
        <v>966</v>
      </c>
    </row>
    <row r="125" spans="1:5" ht="12.75">
      <c r="A125" t="s">
        <v>59</v>
      </c>
      <c r="E125" s="39" t="s">
        <v>60</v>
      </c>
    </row>
    <row r="126" spans="1:16" ht="12.75">
      <c r="A126" t="s">
        <v>49</v>
      </c>
      <c s="34" t="s">
        <v>253</v>
      </c>
      <c s="34" t="s">
        <v>967</v>
      </c>
      <c s="35" t="s">
        <v>52</v>
      </c>
      <c s="6" t="s">
        <v>968</v>
      </c>
      <c s="36" t="s">
        <v>107</v>
      </c>
      <c s="37">
        <v>10</v>
      </c>
      <c s="36">
        <v>0</v>
      </c>
      <c s="36">
        <f>ROUND(G126*H126,6)</f>
      </c>
      <c r="L126" s="38">
        <v>0</v>
      </c>
      <c s="32">
        <f>ROUND(ROUND(L126,2)*ROUND(G126,3),2)</f>
      </c>
      <c s="36" t="s">
        <v>146</v>
      </c>
      <c>
        <f>(M126*21)/100</f>
      </c>
      <c t="s">
        <v>27</v>
      </c>
    </row>
    <row r="127" spans="1:5" ht="12.75">
      <c r="A127" s="35" t="s">
        <v>56</v>
      </c>
      <c r="E127" s="39" t="s">
        <v>944</v>
      </c>
    </row>
    <row r="128" spans="1:5" ht="12.75">
      <c r="A128" s="35" t="s">
        <v>57</v>
      </c>
      <c r="E128" s="40" t="s">
        <v>969</v>
      </c>
    </row>
    <row r="129" spans="1:5" ht="12.75">
      <c r="A129" t="s">
        <v>59</v>
      </c>
      <c r="E129" s="39" t="s">
        <v>60</v>
      </c>
    </row>
    <row r="130" spans="1:16" ht="12.75">
      <c r="A130" t="s">
        <v>49</v>
      </c>
      <c s="34" t="s">
        <v>258</v>
      </c>
      <c s="34" t="s">
        <v>970</v>
      </c>
      <c s="35" t="s">
        <v>52</v>
      </c>
      <c s="6" t="s">
        <v>971</v>
      </c>
      <c s="36" t="s">
        <v>121</v>
      </c>
      <c s="37">
        <v>178.044</v>
      </c>
      <c s="36">
        <v>0</v>
      </c>
      <c s="36">
        <f>ROUND(G130*H130,6)</f>
      </c>
      <c r="L130" s="38">
        <v>0</v>
      </c>
      <c s="32">
        <f>ROUND(ROUND(L130,2)*ROUND(G130,3),2)</f>
      </c>
      <c s="36" t="s">
        <v>146</v>
      </c>
      <c>
        <f>(M130*21)/100</f>
      </c>
      <c t="s">
        <v>27</v>
      </c>
    </row>
    <row r="131" spans="1:5" ht="12.75">
      <c r="A131" s="35" t="s">
        <v>56</v>
      </c>
      <c r="E131" s="39" t="s">
        <v>52</v>
      </c>
    </row>
    <row r="132" spans="1:5" ht="12.75">
      <c r="A132" s="35" t="s">
        <v>57</v>
      </c>
      <c r="E132" s="40" t="s">
        <v>972</v>
      </c>
    </row>
    <row r="133" spans="1:5" ht="12.75">
      <c r="A133" t="s">
        <v>59</v>
      </c>
      <c r="E133" s="39" t="s">
        <v>60</v>
      </c>
    </row>
    <row r="134" spans="1:16" ht="25.5">
      <c r="A134" t="s">
        <v>49</v>
      </c>
      <c s="34" t="s">
        <v>262</v>
      </c>
      <c s="34" t="s">
        <v>187</v>
      </c>
      <c s="35" t="s">
        <v>52</v>
      </c>
      <c s="6" t="s">
        <v>188</v>
      </c>
      <c s="36" t="s">
        <v>72</v>
      </c>
      <c s="37">
        <v>16</v>
      </c>
      <c s="36">
        <v>0</v>
      </c>
      <c s="36">
        <f>ROUND(G134*H134,6)</f>
      </c>
      <c r="L134" s="38">
        <v>0</v>
      </c>
      <c s="32">
        <f>ROUND(ROUND(L134,2)*ROUND(G134,3),2)</f>
      </c>
      <c s="36" t="s">
        <v>146</v>
      </c>
      <c>
        <f>(M134*21)/100</f>
      </c>
      <c t="s">
        <v>27</v>
      </c>
    </row>
    <row r="135" spans="1:5" ht="12.75">
      <c r="A135" s="35" t="s">
        <v>56</v>
      </c>
      <c r="E135" s="39" t="s">
        <v>189</v>
      </c>
    </row>
    <row r="136" spans="1:5" ht="12.75">
      <c r="A136" s="35" t="s">
        <v>57</v>
      </c>
      <c r="E136" s="40" t="s">
        <v>973</v>
      </c>
    </row>
    <row r="137" spans="1:5" ht="12.75">
      <c r="A137" t="s">
        <v>59</v>
      </c>
      <c r="E137" s="39" t="s">
        <v>60</v>
      </c>
    </row>
    <row r="138" spans="1:16" ht="25.5">
      <c r="A138" t="s">
        <v>49</v>
      </c>
      <c s="34" t="s">
        <v>266</v>
      </c>
      <c s="34" t="s">
        <v>191</v>
      </c>
      <c s="35" t="s">
        <v>52</v>
      </c>
      <c s="6" t="s">
        <v>192</v>
      </c>
      <c s="36" t="s">
        <v>72</v>
      </c>
      <c s="37">
        <v>480</v>
      </c>
      <c s="36">
        <v>0</v>
      </c>
      <c s="36">
        <f>ROUND(G138*H138,6)</f>
      </c>
      <c r="L138" s="38">
        <v>0</v>
      </c>
      <c s="32">
        <f>ROUND(ROUND(L138,2)*ROUND(G138,3),2)</f>
      </c>
      <c s="36" t="s">
        <v>146</v>
      </c>
      <c>
        <f>(M138*21)/100</f>
      </c>
      <c t="s">
        <v>27</v>
      </c>
    </row>
    <row r="139" spans="1:5" ht="38.25">
      <c r="A139" s="35" t="s">
        <v>56</v>
      </c>
      <c r="E139" s="39" t="s">
        <v>193</v>
      </c>
    </row>
    <row r="140" spans="1:5" ht="12.75">
      <c r="A140" s="35" t="s">
        <v>57</v>
      </c>
      <c r="E140" s="40" t="s">
        <v>974</v>
      </c>
    </row>
    <row r="141" spans="1:5" ht="12.75">
      <c r="A141" t="s">
        <v>59</v>
      </c>
      <c r="E141" s="39" t="s">
        <v>762</v>
      </c>
    </row>
    <row r="142" spans="1:16" ht="25.5">
      <c r="A142" t="s">
        <v>49</v>
      </c>
      <c s="34" t="s">
        <v>270</v>
      </c>
      <c s="34" t="s">
        <v>196</v>
      </c>
      <c s="35" t="s">
        <v>52</v>
      </c>
      <c s="6" t="s">
        <v>197</v>
      </c>
      <c s="36" t="s">
        <v>72</v>
      </c>
      <c s="37">
        <v>16</v>
      </c>
      <c s="36">
        <v>0</v>
      </c>
      <c s="36">
        <f>ROUND(G142*H142,6)</f>
      </c>
      <c r="L142" s="38">
        <v>0</v>
      </c>
      <c s="32">
        <f>ROUND(ROUND(L142,2)*ROUND(G142,3),2)</f>
      </c>
      <c s="36" t="s">
        <v>146</v>
      </c>
      <c>
        <f>(M142*21)/100</f>
      </c>
      <c t="s">
        <v>27</v>
      </c>
    </row>
    <row r="143" spans="1:5" ht="12.75">
      <c r="A143" s="35" t="s">
        <v>56</v>
      </c>
      <c r="E143" s="39" t="s">
        <v>189</v>
      </c>
    </row>
    <row r="144" spans="1:5" ht="12.75">
      <c r="A144" s="35" t="s">
        <v>57</v>
      </c>
      <c r="E144" s="40" t="s">
        <v>883</v>
      </c>
    </row>
    <row r="145" spans="1:5" ht="12.75">
      <c r="A145" t="s">
        <v>59</v>
      </c>
      <c r="E145" s="39" t="s">
        <v>60</v>
      </c>
    </row>
    <row r="146" spans="1:13" ht="12.75">
      <c r="A146" t="s">
        <v>46</v>
      </c>
      <c r="C146" s="31" t="s">
        <v>200</v>
      </c>
      <c r="E146" s="33" t="s">
        <v>201</v>
      </c>
      <c r="J146" s="32">
        <f>0</f>
      </c>
      <c s="32">
        <f>0</f>
      </c>
      <c s="32">
        <f>0+L147+L151+L155+L159+L163+L167+L171+L175+L179+L183+L187+L191+L195+L199+L203+L207+L211+L215+L219+L223</f>
      </c>
      <c s="32">
        <f>0+M147+M151+M155+M159+M163+M167+M171+M175+M179+M183+M187+M191+M195+M199+M203+M207+M211+M215+M219+M223</f>
      </c>
    </row>
    <row r="147" spans="1:16" ht="25.5">
      <c r="A147" t="s">
        <v>49</v>
      </c>
      <c s="34" t="s">
        <v>275</v>
      </c>
      <c s="34" t="s">
        <v>202</v>
      </c>
      <c s="35" t="s">
        <v>52</v>
      </c>
      <c s="6" t="s">
        <v>203</v>
      </c>
      <c s="36" t="s">
        <v>204</v>
      </c>
      <c s="37">
        <v>177.5</v>
      </c>
      <c s="36">
        <v>0</v>
      </c>
      <c s="36">
        <f>ROUND(G147*H147,6)</f>
      </c>
      <c r="L147" s="38">
        <v>0</v>
      </c>
      <c s="32">
        <f>ROUND(ROUND(L147,2)*ROUND(G147,3),2)</f>
      </c>
      <c s="36" t="s">
        <v>146</v>
      </c>
      <c>
        <f>(M147*21)/100</f>
      </c>
      <c t="s">
        <v>27</v>
      </c>
    </row>
    <row r="148" spans="1:5" ht="12.75">
      <c r="A148" s="35" t="s">
        <v>56</v>
      </c>
      <c r="E148" s="39" t="s">
        <v>52</v>
      </c>
    </row>
    <row r="149" spans="1:5" ht="63.75">
      <c r="A149" s="35" t="s">
        <v>57</v>
      </c>
      <c r="E149" s="40" t="s">
        <v>975</v>
      </c>
    </row>
    <row r="150" spans="1:5" ht="12.75">
      <c r="A150" t="s">
        <v>59</v>
      </c>
      <c r="E150" s="39" t="s">
        <v>60</v>
      </c>
    </row>
    <row r="151" spans="1:16" ht="25.5">
      <c r="A151" t="s">
        <v>49</v>
      </c>
      <c s="34" t="s">
        <v>282</v>
      </c>
      <c s="34" t="s">
        <v>207</v>
      </c>
      <c s="35" t="s">
        <v>52</v>
      </c>
      <c s="6" t="s">
        <v>208</v>
      </c>
      <c s="36" t="s">
        <v>204</v>
      </c>
      <c s="37">
        <v>60.375</v>
      </c>
      <c s="36">
        <v>0</v>
      </c>
      <c s="36">
        <f>ROUND(G151*H151,6)</f>
      </c>
      <c r="L151" s="38">
        <v>0</v>
      </c>
      <c s="32">
        <f>ROUND(ROUND(L151,2)*ROUND(G151,3),2)</f>
      </c>
      <c s="36" t="s">
        <v>146</v>
      </c>
      <c>
        <f>(M151*21)/100</f>
      </c>
      <c t="s">
        <v>27</v>
      </c>
    </row>
    <row r="152" spans="1:5" ht="12.75">
      <c r="A152" s="35" t="s">
        <v>56</v>
      </c>
      <c r="E152" s="39" t="s">
        <v>52</v>
      </c>
    </row>
    <row r="153" spans="1:5" ht="280.5">
      <c r="A153" s="35" t="s">
        <v>57</v>
      </c>
      <c r="E153" s="40" t="s">
        <v>976</v>
      </c>
    </row>
    <row r="154" spans="1:5" ht="12.75">
      <c r="A154" t="s">
        <v>59</v>
      </c>
      <c r="E154" s="39" t="s">
        <v>60</v>
      </c>
    </row>
    <row r="155" spans="1:16" ht="25.5">
      <c r="A155" t="s">
        <v>49</v>
      </c>
      <c s="34" t="s">
        <v>288</v>
      </c>
      <c s="34" t="s">
        <v>212</v>
      </c>
      <c s="35" t="s">
        <v>52</v>
      </c>
      <c s="6" t="s">
        <v>213</v>
      </c>
      <c s="36" t="s">
        <v>204</v>
      </c>
      <c s="37">
        <v>3.705</v>
      </c>
      <c s="36">
        <v>0.00158</v>
      </c>
      <c s="36">
        <f>ROUND(G155*H155,6)</f>
      </c>
      <c r="L155" s="38">
        <v>0</v>
      </c>
      <c s="32">
        <f>ROUND(ROUND(L155,2)*ROUND(G155,3),2)</f>
      </c>
      <c s="36" t="s">
        <v>146</v>
      </c>
      <c>
        <f>(M155*21)/100</f>
      </c>
      <c t="s">
        <v>27</v>
      </c>
    </row>
    <row r="156" spans="1:5" ht="12.75">
      <c r="A156" s="35" t="s">
        <v>56</v>
      </c>
      <c r="E156" s="39" t="s">
        <v>52</v>
      </c>
    </row>
    <row r="157" spans="1:5" ht="12.75">
      <c r="A157" s="35" t="s">
        <v>57</v>
      </c>
      <c r="E157" s="40" t="s">
        <v>977</v>
      </c>
    </row>
    <row r="158" spans="1:5" ht="12.75">
      <c r="A158" t="s">
        <v>59</v>
      </c>
      <c r="E158" s="39" t="s">
        <v>60</v>
      </c>
    </row>
    <row r="159" spans="1:16" ht="25.5">
      <c r="A159" t="s">
        <v>49</v>
      </c>
      <c s="34" t="s">
        <v>296</v>
      </c>
      <c s="34" t="s">
        <v>978</v>
      </c>
      <c s="35" t="s">
        <v>52</v>
      </c>
      <c s="6" t="s">
        <v>979</v>
      </c>
      <c s="36" t="s">
        <v>204</v>
      </c>
      <c s="37">
        <v>1498.897</v>
      </c>
      <c s="36">
        <v>0</v>
      </c>
      <c s="36">
        <f>ROUND(G159*H159,6)</f>
      </c>
      <c r="L159" s="38">
        <v>0</v>
      </c>
      <c s="32">
        <f>ROUND(ROUND(L159,2)*ROUND(G159,3),2)</f>
      </c>
      <c s="36" t="s">
        <v>146</v>
      </c>
      <c>
        <f>(M159*21)/100</f>
      </c>
      <c t="s">
        <v>27</v>
      </c>
    </row>
    <row r="160" spans="1:5" ht="12.75">
      <c r="A160" s="35" t="s">
        <v>56</v>
      </c>
      <c r="E160" s="39" t="s">
        <v>52</v>
      </c>
    </row>
    <row r="161" spans="1:5" ht="409.5">
      <c r="A161" s="35" t="s">
        <v>57</v>
      </c>
      <c r="E161" s="40" t="s">
        <v>980</v>
      </c>
    </row>
    <row r="162" spans="1:5" ht="12.75">
      <c r="A162" t="s">
        <v>59</v>
      </c>
      <c r="E162" s="39" t="s">
        <v>60</v>
      </c>
    </row>
    <row r="163" spans="1:16" ht="25.5">
      <c r="A163" t="s">
        <v>49</v>
      </c>
      <c s="34" t="s">
        <v>302</v>
      </c>
      <c s="34" t="s">
        <v>230</v>
      </c>
      <c s="35" t="s">
        <v>52</v>
      </c>
      <c s="6" t="s">
        <v>231</v>
      </c>
      <c s="36" t="s">
        <v>204</v>
      </c>
      <c s="37">
        <v>1498.897</v>
      </c>
      <c s="36">
        <v>0</v>
      </c>
      <c s="36">
        <f>ROUND(G163*H163,6)</f>
      </c>
      <c r="L163" s="38">
        <v>0</v>
      </c>
      <c s="32">
        <f>ROUND(ROUND(L163,2)*ROUND(G163,3),2)</f>
      </c>
      <c s="36" t="s">
        <v>146</v>
      </c>
      <c>
        <f>(M163*21)/100</f>
      </c>
      <c t="s">
        <v>27</v>
      </c>
    </row>
    <row r="164" spans="1:5" ht="25.5">
      <c r="A164" s="35" t="s">
        <v>56</v>
      </c>
      <c r="E164" s="39" t="s">
        <v>232</v>
      </c>
    </row>
    <row r="165" spans="1:5" ht="12.75">
      <c r="A165" s="35" t="s">
        <v>57</v>
      </c>
      <c r="E165" s="40" t="s">
        <v>159</v>
      </c>
    </row>
    <row r="166" spans="1:5" ht="12.75">
      <c r="A166" t="s">
        <v>59</v>
      </c>
      <c r="E166" s="39" t="s">
        <v>60</v>
      </c>
    </row>
    <row r="167" spans="1:16" ht="25.5">
      <c r="A167" t="s">
        <v>49</v>
      </c>
      <c s="34" t="s">
        <v>307</v>
      </c>
      <c s="34" t="s">
        <v>254</v>
      </c>
      <c s="35" t="s">
        <v>52</v>
      </c>
      <c s="6" t="s">
        <v>255</v>
      </c>
      <c s="36" t="s">
        <v>204</v>
      </c>
      <c s="37">
        <v>522.913</v>
      </c>
      <c s="36">
        <v>0</v>
      </c>
      <c s="36">
        <f>ROUND(G167*H167,6)</f>
      </c>
      <c r="L167" s="38">
        <v>0</v>
      </c>
      <c s="32">
        <f>ROUND(ROUND(L167,2)*ROUND(G167,3),2)</f>
      </c>
      <c s="36" t="s">
        <v>146</v>
      </c>
      <c>
        <f>(M167*21)/100</f>
      </c>
      <c t="s">
        <v>27</v>
      </c>
    </row>
    <row r="168" spans="1:5" ht="51">
      <c r="A168" s="35" t="s">
        <v>56</v>
      </c>
      <c r="E168" s="39" t="s">
        <v>256</v>
      </c>
    </row>
    <row r="169" spans="1:5" ht="255">
      <c r="A169" s="35" t="s">
        <v>57</v>
      </c>
      <c r="E169" s="40" t="s">
        <v>981</v>
      </c>
    </row>
    <row r="170" spans="1:5" ht="12.75">
      <c r="A170" t="s">
        <v>59</v>
      </c>
      <c r="E170" s="39" t="s">
        <v>60</v>
      </c>
    </row>
    <row r="171" spans="1:16" ht="25.5">
      <c r="A171" t="s">
        <v>49</v>
      </c>
      <c s="34" t="s">
        <v>311</v>
      </c>
      <c s="34" t="s">
        <v>982</v>
      </c>
      <c s="35" t="s">
        <v>52</v>
      </c>
      <c s="6" t="s">
        <v>983</v>
      </c>
      <c s="36" t="s">
        <v>72</v>
      </c>
      <c s="37">
        <v>128</v>
      </c>
      <c s="36">
        <v>0</v>
      </c>
      <c s="36">
        <f>ROUND(G171*H171,6)</f>
      </c>
      <c r="L171" s="38">
        <v>0</v>
      </c>
      <c s="32">
        <f>ROUND(ROUND(L171,2)*ROUND(G171,3),2)</f>
      </c>
      <c s="36" t="s">
        <v>146</v>
      </c>
      <c>
        <f>(M171*21)/100</f>
      </c>
      <c t="s">
        <v>27</v>
      </c>
    </row>
    <row r="172" spans="1:5" ht="12.75">
      <c r="A172" s="35" t="s">
        <v>56</v>
      </c>
      <c r="E172" s="39" t="s">
        <v>52</v>
      </c>
    </row>
    <row r="173" spans="1:5" ht="25.5">
      <c r="A173" s="35" t="s">
        <v>57</v>
      </c>
      <c r="E173" s="40" t="s">
        <v>984</v>
      </c>
    </row>
    <row r="174" spans="1:5" ht="12.75">
      <c r="A174" t="s">
        <v>59</v>
      </c>
      <c r="E174" s="39" t="s">
        <v>60</v>
      </c>
    </row>
    <row r="175" spans="1:16" ht="25.5">
      <c r="A175" t="s">
        <v>49</v>
      </c>
      <c s="34" t="s">
        <v>315</v>
      </c>
      <c s="34" t="s">
        <v>234</v>
      </c>
      <c s="35" t="s">
        <v>52</v>
      </c>
      <c s="6" t="s">
        <v>235</v>
      </c>
      <c s="36" t="s">
        <v>204</v>
      </c>
      <c s="37">
        <v>0.228</v>
      </c>
      <c s="36">
        <v>0</v>
      </c>
      <c s="36">
        <f>ROUND(G175*H175,6)</f>
      </c>
      <c r="L175" s="38">
        <v>0</v>
      </c>
      <c s="32">
        <f>ROUND(ROUND(L175,2)*ROUND(G175,3),2)</f>
      </c>
      <c s="36" t="s">
        <v>146</v>
      </c>
      <c>
        <f>(M175*21)/100</f>
      </c>
      <c t="s">
        <v>27</v>
      </c>
    </row>
    <row r="176" spans="1:5" ht="12.75">
      <c r="A176" s="35" t="s">
        <v>56</v>
      </c>
      <c r="E176" s="39" t="s">
        <v>52</v>
      </c>
    </row>
    <row r="177" spans="1:5" ht="38.25">
      <c r="A177" s="35" t="s">
        <v>57</v>
      </c>
      <c r="E177" s="40" t="s">
        <v>985</v>
      </c>
    </row>
    <row r="178" spans="1:5" ht="12.75">
      <c r="A178" t="s">
        <v>59</v>
      </c>
      <c r="E178" s="39" t="s">
        <v>60</v>
      </c>
    </row>
    <row r="179" spans="1:16" ht="25.5">
      <c r="A179" t="s">
        <v>49</v>
      </c>
      <c s="34" t="s">
        <v>319</v>
      </c>
      <c s="34" t="s">
        <v>238</v>
      </c>
      <c s="35" t="s">
        <v>52</v>
      </c>
      <c s="6" t="s">
        <v>239</v>
      </c>
      <c s="36" t="s">
        <v>204</v>
      </c>
      <c s="37">
        <v>3.435</v>
      </c>
      <c s="36">
        <v>0</v>
      </c>
      <c s="36">
        <f>ROUND(G179*H179,6)</f>
      </c>
      <c r="L179" s="38">
        <v>0</v>
      </c>
      <c s="32">
        <f>ROUND(ROUND(L179,2)*ROUND(G179,3),2)</f>
      </c>
      <c s="36" t="s">
        <v>146</v>
      </c>
      <c>
        <f>(M179*21)/100</f>
      </c>
      <c t="s">
        <v>27</v>
      </c>
    </row>
    <row r="180" spans="1:5" ht="12.75">
      <c r="A180" s="35" t="s">
        <v>56</v>
      </c>
      <c r="E180" s="39" t="s">
        <v>52</v>
      </c>
    </row>
    <row r="181" spans="1:5" ht="76.5">
      <c r="A181" s="35" t="s">
        <v>57</v>
      </c>
      <c r="E181" s="40" t="s">
        <v>986</v>
      </c>
    </row>
    <row r="182" spans="1:5" ht="12.75">
      <c r="A182" t="s">
        <v>59</v>
      </c>
      <c r="E182" s="39" t="s">
        <v>60</v>
      </c>
    </row>
    <row r="183" spans="1:16" ht="25.5">
      <c r="A183" t="s">
        <v>49</v>
      </c>
      <c s="34" t="s">
        <v>323</v>
      </c>
      <c s="34" t="s">
        <v>242</v>
      </c>
      <c s="35" t="s">
        <v>52</v>
      </c>
      <c s="6" t="s">
        <v>243</v>
      </c>
      <c s="36" t="s">
        <v>204</v>
      </c>
      <c s="37">
        <v>5.55</v>
      </c>
      <c s="36">
        <v>0</v>
      </c>
      <c s="36">
        <f>ROUND(G183*H183,6)</f>
      </c>
      <c r="L183" s="38">
        <v>0</v>
      </c>
      <c s="32">
        <f>ROUND(ROUND(L183,2)*ROUND(G183,3),2)</f>
      </c>
      <c s="36" t="s">
        <v>146</v>
      </c>
      <c>
        <f>(M183*21)/100</f>
      </c>
      <c t="s">
        <v>27</v>
      </c>
    </row>
    <row r="184" spans="1:5" ht="12.75">
      <c r="A184" s="35" t="s">
        <v>56</v>
      </c>
      <c r="E184" s="39" t="s">
        <v>52</v>
      </c>
    </row>
    <row r="185" spans="1:5" ht="51">
      <c r="A185" s="35" t="s">
        <v>57</v>
      </c>
      <c r="E185" s="40" t="s">
        <v>987</v>
      </c>
    </row>
    <row r="186" spans="1:5" ht="12.75">
      <c r="A186" t="s">
        <v>59</v>
      </c>
      <c r="E186" s="39" t="s">
        <v>60</v>
      </c>
    </row>
    <row r="187" spans="1:16" ht="25.5">
      <c r="A187" t="s">
        <v>49</v>
      </c>
      <c s="34" t="s">
        <v>327</v>
      </c>
      <c s="34" t="s">
        <v>467</v>
      </c>
      <c s="35" t="s">
        <v>52</v>
      </c>
      <c s="6" t="s">
        <v>468</v>
      </c>
      <c s="36" t="s">
        <v>54</v>
      </c>
      <c s="37">
        <v>20</v>
      </c>
      <c s="36">
        <v>0</v>
      </c>
      <c s="36">
        <f>ROUND(G187*H187,6)</f>
      </c>
      <c r="L187" s="38">
        <v>0</v>
      </c>
      <c s="32">
        <f>ROUND(ROUND(L187,2)*ROUND(G187,3),2)</f>
      </c>
      <c s="36" t="s">
        <v>146</v>
      </c>
      <c>
        <f>(M187*21)/100</f>
      </c>
      <c t="s">
        <v>27</v>
      </c>
    </row>
    <row r="188" spans="1:5" ht="12.75">
      <c r="A188" s="35" t="s">
        <v>56</v>
      </c>
      <c r="E188" s="39" t="s">
        <v>469</v>
      </c>
    </row>
    <row r="189" spans="1:5" ht="38.25">
      <c r="A189" s="35" t="s">
        <v>57</v>
      </c>
      <c r="E189" s="40" t="s">
        <v>988</v>
      </c>
    </row>
    <row r="190" spans="1:5" ht="12.75">
      <c r="A190" t="s">
        <v>59</v>
      </c>
      <c r="E190" s="39" t="s">
        <v>60</v>
      </c>
    </row>
    <row r="191" spans="1:16" ht="25.5">
      <c r="A191" t="s">
        <v>49</v>
      </c>
      <c s="34" t="s">
        <v>332</v>
      </c>
      <c s="34" t="s">
        <v>872</v>
      </c>
      <c s="35" t="s">
        <v>52</v>
      </c>
      <c s="6" t="s">
        <v>873</v>
      </c>
      <c s="36" t="s">
        <v>204</v>
      </c>
      <c s="37">
        <v>1201.543</v>
      </c>
      <c s="36">
        <v>0</v>
      </c>
      <c s="36">
        <f>ROUND(G191*H191,6)</f>
      </c>
      <c r="L191" s="38">
        <v>0</v>
      </c>
      <c s="32">
        <f>ROUND(ROUND(L191,2)*ROUND(G191,3),2)</f>
      </c>
      <c s="36" t="s">
        <v>146</v>
      </c>
      <c>
        <f>(M191*21)/100</f>
      </c>
      <c t="s">
        <v>27</v>
      </c>
    </row>
    <row r="192" spans="1:5" ht="12.75">
      <c r="A192" s="35" t="s">
        <v>56</v>
      </c>
      <c r="E192" s="39" t="s">
        <v>52</v>
      </c>
    </row>
    <row r="193" spans="1:5" ht="102">
      <c r="A193" s="35" t="s">
        <v>57</v>
      </c>
      <c r="E193" s="40" t="s">
        <v>989</v>
      </c>
    </row>
    <row r="194" spans="1:5" ht="12.75">
      <c r="A194" t="s">
        <v>59</v>
      </c>
      <c r="E194" s="39" t="s">
        <v>60</v>
      </c>
    </row>
    <row r="195" spans="1:16" ht="25.5">
      <c r="A195" t="s">
        <v>49</v>
      </c>
      <c s="34" t="s">
        <v>336</v>
      </c>
      <c s="34" t="s">
        <v>267</v>
      </c>
      <c s="35" t="s">
        <v>52</v>
      </c>
      <c s="6" t="s">
        <v>268</v>
      </c>
      <c s="36" t="s">
        <v>204</v>
      </c>
      <c s="37">
        <v>62.363</v>
      </c>
      <c s="36">
        <v>0</v>
      </c>
      <c s="36">
        <f>ROUND(G195*H195,6)</f>
      </c>
      <c r="L195" s="38">
        <v>0</v>
      </c>
      <c s="32">
        <f>ROUND(ROUND(L195,2)*ROUND(G195,3),2)</f>
      </c>
      <c s="36" t="s">
        <v>146</v>
      </c>
      <c>
        <f>(M195*21)/100</f>
      </c>
      <c t="s">
        <v>27</v>
      </c>
    </row>
    <row r="196" spans="1:5" ht="12.75">
      <c r="A196" s="35" t="s">
        <v>56</v>
      </c>
      <c r="E196" s="39" t="s">
        <v>52</v>
      </c>
    </row>
    <row r="197" spans="1:5" ht="38.25">
      <c r="A197" s="35" t="s">
        <v>57</v>
      </c>
      <c r="E197" s="40" t="s">
        <v>990</v>
      </c>
    </row>
    <row r="198" spans="1:5" ht="12.75">
      <c r="A198" t="s">
        <v>59</v>
      </c>
      <c r="E198" s="39" t="s">
        <v>60</v>
      </c>
    </row>
    <row r="199" spans="1:16" ht="25.5">
      <c r="A199" t="s">
        <v>49</v>
      </c>
      <c s="34" t="s">
        <v>340</v>
      </c>
      <c s="34" t="s">
        <v>271</v>
      </c>
      <c s="35" t="s">
        <v>52</v>
      </c>
      <c s="6" t="s">
        <v>272</v>
      </c>
      <c s="36" t="s">
        <v>121</v>
      </c>
      <c s="37">
        <v>0.6</v>
      </c>
      <c s="36">
        <v>0</v>
      </c>
      <c s="36">
        <f>ROUND(G199*H199,6)</f>
      </c>
      <c r="L199" s="38">
        <v>0</v>
      </c>
      <c s="32">
        <f>ROUND(ROUND(L199,2)*ROUND(G199,3),2)</f>
      </c>
      <c s="36" t="s">
        <v>146</v>
      </c>
      <c>
        <f>(M199*21)/100</f>
      </c>
      <c t="s">
        <v>27</v>
      </c>
    </row>
    <row r="200" spans="1:5" ht="12.75">
      <c r="A200" s="35" t="s">
        <v>56</v>
      </c>
      <c r="E200" s="39" t="s">
        <v>612</v>
      </c>
    </row>
    <row r="201" spans="1:5" ht="12.75">
      <c r="A201" s="35" t="s">
        <v>57</v>
      </c>
      <c r="E201" s="40" t="s">
        <v>991</v>
      </c>
    </row>
    <row r="202" spans="1:5" ht="12.75">
      <c r="A202" t="s">
        <v>59</v>
      </c>
      <c r="E202" s="39" t="s">
        <v>60</v>
      </c>
    </row>
    <row r="203" spans="1:16" ht="25.5">
      <c r="A203" t="s">
        <v>49</v>
      </c>
      <c s="34" t="s">
        <v>345</v>
      </c>
      <c s="34" t="s">
        <v>276</v>
      </c>
      <c s="35" t="s">
        <v>277</v>
      </c>
      <c s="6" t="s">
        <v>278</v>
      </c>
      <c s="36" t="s">
        <v>121</v>
      </c>
      <c s="37">
        <v>2093.755</v>
      </c>
      <c s="36">
        <v>0</v>
      </c>
      <c s="36">
        <f>ROUND(G203*H203,6)</f>
      </c>
      <c r="L203" s="38">
        <v>0</v>
      </c>
      <c s="32">
        <f>ROUND(ROUND(L203,2)*ROUND(G203,3),2)</f>
      </c>
      <c s="36" t="s">
        <v>279</v>
      </c>
      <c>
        <f>(M203*21)/100</f>
      </c>
      <c t="s">
        <v>27</v>
      </c>
    </row>
    <row r="204" spans="1:5" ht="38.25">
      <c r="A204" s="35" t="s">
        <v>56</v>
      </c>
      <c r="E204" s="39" t="s">
        <v>992</v>
      </c>
    </row>
    <row r="205" spans="1:5" ht="76.5">
      <c r="A205" s="35" t="s">
        <v>57</v>
      </c>
      <c r="E205" s="40" t="s">
        <v>993</v>
      </c>
    </row>
    <row r="206" spans="1:5" ht="191.25">
      <c r="A206" t="s">
        <v>59</v>
      </c>
      <c r="E206" s="39" t="s">
        <v>135</v>
      </c>
    </row>
    <row r="207" spans="1:16" ht="25.5">
      <c r="A207" t="s">
        <v>49</v>
      </c>
      <c s="34" t="s">
        <v>349</v>
      </c>
      <c s="34" t="s">
        <v>283</v>
      </c>
      <c s="35" t="s">
        <v>284</v>
      </c>
      <c s="6" t="s">
        <v>285</v>
      </c>
      <c s="36" t="s">
        <v>121</v>
      </c>
      <c s="37">
        <v>124.726</v>
      </c>
      <c s="36">
        <v>0</v>
      </c>
      <c s="36">
        <f>ROUND(G207*H207,6)</f>
      </c>
      <c r="L207" s="38">
        <v>0</v>
      </c>
      <c s="32">
        <f>ROUND(ROUND(L207,2)*ROUND(G207,3),2)</f>
      </c>
      <c s="36" t="s">
        <v>279</v>
      </c>
      <c>
        <f>(M207*21)/100</f>
      </c>
      <c t="s">
        <v>27</v>
      </c>
    </row>
    <row r="208" spans="1:5" ht="38.25">
      <c r="A208" s="35" t="s">
        <v>56</v>
      </c>
      <c r="E208" s="39" t="s">
        <v>992</v>
      </c>
    </row>
    <row r="209" spans="1:5" ht="12.75">
      <c r="A209" s="35" t="s">
        <v>57</v>
      </c>
      <c r="E209" s="40" t="s">
        <v>994</v>
      </c>
    </row>
    <row r="210" spans="1:5" ht="191.25">
      <c r="A210" t="s">
        <v>59</v>
      </c>
      <c r="E210" s="39" t="s">
        <v>135</v>
      </c>
    </row>
    <row r="211" spans="1:16" ht="25.5">
      <c r="A211" t="s">
        <v>49</v>
      </c>
      <c s="34" t="s">
        <v>354</v>
      </c>
      <c s="34" t="s">
        <v>995</v>
      </c>
      <c s="35" t="s">
        <v>996</v>
      </c>
      <c s="6" t="s">
        <v>997</v>
      </c>
      <c s="36" t="s">
        <v>121</v>
      </c>
      <c s="37">
        <v>116.347</v>
      </c>
      <c s="36">
        <v>0</v>
      </c>
      <c s="36">
        <f>ROUND(G211*H211,6)</f>
      </c>
      <c r="L211" s="38">
        <v>0</v>
      </c>
      <c s="32">
        <f>ROUND(ROUND(L211,2)*ROUND(G211,3),2)</f>
      </c>
      <c s="36" t="s">
        <v>279</v>
      </c>
      <c>
        <f>(M211*21)/100</f>
      </c>
      <c t="s">
        <v>27</v>
      </c>
    </row>
    <row r="212" spans="1:5" ht="38.25">
      <c r="A212" s="35" t="s">
        <v>56</v>
      </c>
      <c r="E212" s="39" t="s">
        <v>998</v>
      </c>
    </row>
    <row r="213" spans="1:5" ht="140.25">
      <c r="A213" s="35" t="s">
        <v>57</v>
      </c>
      <c r="E213" s="40" t="s">
        <v>999</v>
      </c>
    </row>
    <row r="214" spans="1:5" ht="191.25">
      <c r="A214" t="s">
        <v>59</v>
      </c>
      <c r="E214" s="39" t="s">
        <v>135</v>
      </c>
    </row>
    <row r="215" spans="1:16" ht="25.5">
      <c r="A215" t="s">
        <v>49</v>
      </c>
      <c s="34" t="s">
        <v>360</v>
      </c>
      <c s="34" t="s">
        <v>1000</v>
      </c>
      <c s="35" t="s">
        <v>1001</v>
      </c>
      <c s="6" t="s">
        <v>1002</v>
      </c>
      <c s="36" t="s">
        <v>121</v>
      </c>
      <c s="37">
        <v>3.065</v>
      </c>
      <c s="36">
        <v>0</v>
      </c>
      <c s="36">
        <f>ROUND(G215*H215,6)</f>
      </c>
      <c r="L215" s="38">
        <v>0</v>
      </c>
      <c s="32">
        <f>ROUND(ROUND(L215,2)*ROUND(G215,3),2)</f>
      </c>
      <c s="36" t="s">
        <v>279</v>
      </c>
      <c>
        <f>(M215*21)/100</f>
      </c>
      <c t="s">
        <v>27</v>
      </c>
    </row>
    <row r="216" spans="1:5" ht="38.25">
      <c r="A216" s="35" t="s">
        <v>56</v>
      </c>
      <c r="E216" s="39" t="s">
        <v>1003</v>
      </c>
    </row>
    <row r="217" spans="1:5" ht="89.25">
      <c r="A217" s="35" t="s">
        <v>57</v>
      </c>
      <c r="E217" s="40" t="s">
        <v>1004</v>
      </c>
    </row>
    <row r="218" spans="1:5" ht="191.25">
      <c r="A218" t="s">
        <v>59</v>
      </c>
      <c r="E218" s="39" t="s">
        <v>135</v>
      </c>
    </row>
    <row r="219" spans="1:16" ht="25.5">
      <c r="A219" t="s">
        <v>49</v>
      </c>
      <c s="34" t="s">
        <v>365</v>
      </c>
      <c s="34" t="s">
        <v>1005</v>
      </c>
      <c s="35" t="s">
        <v>1006</v>
      </c>
      <c s="6" t="s">
        <v>1007</v>
      </c>
      <c s="36" t="s">
        <v>121</v>
      </c>
      <c s="37">
        <v>29.087</v>
      </c>
      <c s="36">
        <v>0</v>
      </c>
      <c s="36">
        <f>ROUND(G219*H219,6)</f>
      </c>
      <c r="L219" s="38">
        <v>0</v>
      </c>
      <c s="32">
        <f>ROUND(ROUND(L219,2)*ROUND(G219,3),2)</f>
      </c>
      <c s="36" t="s">
        <v>279</v>
      </c>
      <c>
        <f>(M219*21)/100</f>
      </c>
      <c t="s">
        <v>27</v>
      </c>
    </row>
    <row r="220" spans="1:5" ht="38.25">
      <c r="A220" s="35" t="s">
        <v>56</v>
      </c>
      <c r="E220" s="39" t="s">
        <v>1008</v>
      </c>
    </row>
    <row r="221" spans="1:5" ht="51">
      <c r="A221" s="35" t="s">
        <v>57</v>
      </c>
      <c r="E221" s="40" t="s">
        <v>1009</v>
      </c>
    </row>
    <row r="222" spans="1:5" ht="191.25">
      <c r="A222" t="s">
        <v>59</v>
      </c>
      <c r="E222" s="39" t="s">
        <v>135</v>
      </c>
    </row>
    <row r="223" spans="1:16" ht="25.5">
      <c r="A223" t="s">
        <v>49</v>
      </c>
      <c s="34" t="s">
        <v>369</v>
      </c>
      <c s="34" t="s">
        <v>289</v>
      </c>
      <c s="35" t="s">
        <v>290</v>
      </c>
      <c s="6" t="s">
        <v>291</v>
      </c>
      <c s="36" t="s">
        <v>121</v>
      </c>
      <c s="37">
        <v>0.6</v>
      </c>
      <c s="36">
        <v>0</v>
      </c>
      <c s="36">
        <f>ROUND(G223*H223,6)</f>
      </c>
      <c r="L223" s="38">
        <v>0</v>
      </c>
      <c s="32">
        <f>ROUND(ROUND(L223,2)*ROUND(G223,3),2)</f>
      </c>
      <c s="36" t="s">
        <v>279</v>
      </c>
      <c>
        <f>(M223*21)/100</f>
      </c>
      <c t="s">
        <v>27</v>
      </c>
    </row>
    <row r="224" spans="1:5" ht="38.25">
      <c r="A224" s="35" t="s">
        <v>56</v>
      </c>
      <c r="E224" s="39" t="s">
        <v>133</v>
      </c>
    </row>
    <row r="225" spans="1:5" ht="12.75">
      <c r="A225" s="35" t="s">
        <v>57</v>
      </c>
      <c r="E225" s="40" t="s">
        <v>1010</v>
      </c>
    </row>
    <row r="226" spans="1:5" ht="191.25">
      <c r="A226" t="s">
        <v>59</v>
      </c>
      <c r="E226" s="39" t="s">
        <v>135</v>
      </c>
    </row>
    <row r="227" spans="1:13" ht="12.75">
      <c r="A227" t="s">
        <v>46</v>
      </c>
      <c r="C227" s="31" t="s">
        <v>294</v>
      </c>
      <c r="E227" s="33" t="s">
        <v>295</v>
      </c>
      <c r="J227" s="32">
        <f>0</f>
      </c>
      <c s="32">
        <f>0</f>
      </c>
      <c s="32">
        <f>0+L228+L232+L236+L240+L244+L248+L252+L256+L260+L264+L268+L272+L276+L280+L284+L288+L292+L296+L300+L304+L308+L312+L316+L320+L324+L328+L332+L336+L340+L344+L348+L352+L356+L360+L364+L368+L372+L376+L380+L384+L388+L392+L396+L400+L404+L408+L412+L416+L420+L424+L428+L432+L436+L440+L444+L448+L452</f>
      </c>
      <c s="32">
        <f>0+M228+M232+M236+M240+M244+M248+M252+M256+M260+M264+M268+M272+M276+M280+M284+M288+M292+M296+M300+M304+M308+M312+M316+M320+M324+M328+M332+M336+M340+M344+M348+M352+M356+M360+M364+M368+M372+M376+M380+M384+M388+M392+M396+M400+M404+M408+M412+M416+M420+M424+M428+M432+M436+M440+M444+M448+M452</f>
      </c>
    </row>
    <row r="228" spans="1:16" ht="12.75">
      <c r="A228" t="s">
        <v>49</v>
      </c>
      <c s="34" t="s">
        <v>374</v>
      </c>
      <c s="34" t="s">
        <v>324</v>
      </c>
      <c s="35" t="s">
        <v>52</v>
      </c>
      <c s="6" t="s">
        <v>325</v>
      </c>
      <c s="36" t="s">
        <v>204</v>
      </c>
      <c s="37">
        <v>3.127</v>
      </c>
      <c s="36">
        <v>0</v>
      </c>
      <c s="36">
        <f>ROUND(G228*H228,6)</f>
      </c>
      <c r="L228" s="38">
        <v>0</v>
      </c>
      <c s="32">
        <f>ROUND(ROUND(L228,2)*ROUND(G228,3),2)</f>
      </c>
      <c s="36" t="s">
        <v>146</v>
      </c>
      <c>
        <f>(M228*21)/100</f>
      </c>
      <c t="s">
        <v>27</v>
      </c>
    </row>
    <row r="229" spans="1:5" ht="12.75">
      <c r="A229" s="35" t="s">
        <v>56</v>
      </c>
      <c r="E229" s="39" t="s">
        <v>189</v>
      </c>
    </row>
    <row r="230" spans="1:5" ht="38.25">
      <c r="A230" s="35" t="s">
        <v>57</v>
      </c>
      <c r="E230" s="40" t="s">
        <v>1011</v>
      </c>
    </row>
    <row r="231" spans="1:5" ht="12.75">
      <c r="A231" t="s">
        <v>59</v>
      </c>
      <c r="E231" s="39" t="s">
        <v>60</v>
      </c>
    </row>
    <row r="232" spans="1:16" ht="25.5">
      <c r="A232" t="s">
        <v>49</v>
      </c>
      <c s="34" t="s">
        <v>378</v>
      </c>
      <c s="34" t="s">
        <v>328</v>
      </c>
      <c s="35" t="s">
        <v>52</v>
      </c>
      <c s="6" t="s">
        <v>329</v>
      </c>
      <c s="36" t="s">
        <v>204</v>
      </c>
      <c s="37">
        <v>4.69</v>
      </c>
      <c s="36">
        <v>2.6768</v>
      </c>
      <c s="36">
        <f>ROUND(G232*H232,6)</f>
      </c>
      <c r="L232" s="38">
        <v>0</v>
      </c>
      <c s="32">
        <f>ROUND(ROUND(L232,2)*ROUND(G232,3),2)</f>
      </c>
      <c s="36" t="s">
        <v>146</v>
      </c>
      <c>
        <f>(M232*21)/100</f>
      </c>
      <c t="s">
        <v>27</v>
      </c>
    </row>
    <row r="233" spans="1:5" ht="12.75">
      <c r="A233" s="35" t="s">
        <v>56</v>
      </c>
      <c r="E233" s="39" t="s">
        <v>189</v>
      </c>
    </row>
    <row r="234" spans="1:5" ht="102">
      <c r="A234" s="35" t="s">
        <v>57</v>
      </c>
      <c r="E234" s="40" t="s">
        <v>1012</v>
      </c>
    </row>
    <row r="235" spans="1:5" ht="12.75">
      <c r="A235" t="s">
        <v>59</v>
      </c>
      <c r="E235" s="39" t="s">
        <v>60</v>
      </c>
    </row>
    <row r="236" spans="1:16" ht="25.5">
      <c r="A236" t="s">
        <v>49</v>
      </c>
      <c s="34" t="s">
        <v>382</v>
      </c>
      <c s="34" t="s">
        <v>333</v>
      </c>
      <c s="35" t="s">
        <v>52</v>
      </c>
      <c s="6" t="s">
        <v>334</v>
      </c>
      <c s="36" t="s">
        <v>54</v>
      </c>
      <c s="37">
        <v>20</v>
      </c>
      <c s="36">
        <v>0.00335</v>
      </c>
      <c s="36">
        <f>ROUND(G236*H236,6)</f>
      </c>
      <c r="L236" s="38">
        <v>0</v>
      </c>
      <c s="32">
        <f>ROUND(ROUND(L236,2)*ROUND(G236,3),2)</f>
      </c>
      <c s="36" t="s">
        <v>146</v>
      </c>
      <c>
        <f>(M236*21)/100</f>
      </c>
      <c t="s">
        <v>27</v>
      </c>
    </row>
    <row r="237" spans="1:5" ht="12.75">
      <c r="A237" s="35" t="s">
        <v>56</v>
      </c>
      <c r="E237" s="39" t="s">
        <v>189</v>
      </c>
    </row>
    <row r="238" spans="1:5" ht="38.25">
      <c r="A238" s="35" t="s">
        <v>57</v>
      </c>
      <c r="E238" s="40" t="s">
        <v>1013</v>
      </c>
    </row>
    <row r="239" spans="1:5" ht="12.75">
      <c r="A239" t="s">
        <v>59</v>
      </c>
      <c r="E239" s="39" t="s">
        <v>60</v>
      </c>
    </row>
    <row r="240" spans="1:16" ht="25.5">
      <c r="A240" t="s">
        <v>49</v>
      </c>
      <c s="34" t="s">
        <v>387</v>
      </c>
      <c s="34" t="s">
        <v>337</v>
      </c>
      <c s="35" t="s">
        <v>52</v>
      </c>
      <c s="6" t="s">
        <v>338</v>
      </c>
      <c s="36" t="s">
        <v>72</v>
      </c>
      <c s="37">
        <v>12.2</v>
      </c>
      <c s="36">
        <v>0.0014</v>
      </c>
      <c s="36">
        <f>ROUND(G240*H240,6)</f>
      </c>
      <c r="L240" s="38">
        <v>0</v>
      </c>
      <c s="32">
        <f>ROUND(ROUND(L240,2)*ROUND(G240,3),2)</f>
      </c>
      <c s="36" t="s">
        <v>146</v>
      </c>
      <c>
        <f>(M240*21)/100</f>
      </c>
      <c t="s">
        <v>27</v>
      </c>
    </row>
    <row r="241" spans="1:5" ht="12.75">
      <c r="A241" s="35" t="s">
        <v>56</v>
      </c>
      <c r="E241" s="39" t="s">
        <v>189</v>
      </c>
    </row>
    <row r="242" spans="1:5" ht="51">
      <c r="A242" s="35" t="s">
        <v>57</v>
      </c>
      <c r="E242" s="40" t="s">
        <v>1014</v>
      </c>
    </row>
    <row r="243" spans="1:5" ht="12.75">
      <c r="A243" t="s">
        <v>59</v>
      </c>
      <c r="E243" s="39" t="s">
        <v>60</v>
      </c>
    </row>
    <row r="244" spans="1:16" ht="12.75">
      <c r="A244" t="s">
        <v>49</v>
      </c>
      <c s="34" t="s">
        <v>392</v>
      </c>
      <c s="34" t="s">
        <v>341</v>
      </c>
      <c s="35" t="s">
        <v>52</v>
      </c>
      <c s="6" t="s">
        <v>342</v>
      </c>
      <c s="36" t="s">
        <v>72</v>
      </c>
      <c s="37">
        <v>41.89</v>
      </c>
      <c s="36">
        <v>0</v>
      </c>
      <c s="36">
        <f>ROUND(G244*H244,6)</f>
      </c>
      <c r="L244" s="38">
        <v>0</v>
      </c>
      <c s="32">
        <f>ROUND(ROUND(L244,2)*ROUND(G244,3),2)</f>
      </c>
      <c s="36" t="s">
        <v>146</v>
      </c>
      <c>
        <f>(M244*21)/100</f>
      </c>
      <c t="s">
        <v>27</v>
      </c>
    </row>
    <row r="245" spans="1:5" ht="12.75">
      <c r="A245" s="35" t="s">
        <v>56</v>
      </c>
      <c r="E245" s="39" t="s">
        <v>1015</v>
      </c>
    </row>
    <row r="246" spans="1:5" ht="12.75">
      <c r="A246" s="35" t="s">
        <v>57</v>
      </c>
      <c r="E246" s="40" t="s">
        <v>1016</v>
      </c>
    </row>
    <row r="247" spans="1:5" ht="12.75">
      <c r="A247" t="s">
        <v>59</v>
      </c>
      <c r="E247" s="39" t="s">
        <v>60</v>
      </c>
    </row>
    <row r="248" spans="1:16" ht="25.5">
      <c r="A248" t="s">
        <v>49</v>
      </c>
      <c s="34" t="s">
        <v>396</v>
      </c>
      <c s="34" t="s">
        <v>346</v>
      </c>
      <c s="35" t="s">
        <v>52</v>
      </c>
      <c s="6" t="s">
        <v>347</v>
      </c>
      <c s="36" t="s">
        <v>54</v>
      </c>
      <c s="37">
        <v>22</v>
      </c>
      <c s="36">
        <v>0.00622</v>
      </c>
      <c s="36">
        <f>ROUND(G248*H248,6)</f>
      </c>
      <c r="L248" s="38">
        <v>0</v>
      </c>
      <c s="32">
        <f>ROUND(ROUND(L248,2)*ROUND(G248,3),2)</f>
      </c>
      <c s="36" t="s">
        <v>146</v>
      </c>
      <c>
        <f>(M248*21)/100</f>
      </c>
      <c t="s">
        <v>27</v>
      </c>
    </row>
    <row r="249" spans="1:5" ht="12.75">
      <c r="A249" s="35" t="s">
        <v>56</v>
      </c>
      <c r="E249" s="39" t="s">
        <v>1015</v>
      </c>
    </row>
    <row r="250" spans="1:5" ht="204">
      <c r="A250" s="35" t="s">
        <v>57</v>
      </c>
      <c r="E250" s="40" t="s">
        <v>1017</v>
      </c>
    </row>
    <row r="251" spans="1:5" ht="12.75">
      <c r="A251" t="s">
        <v>59</v>
      </c>
      <c r="E251" s="39" t="s">
        <v>60</v>
      </c>
    </row>
    <row r="252" spans="1:16" ht="12.75">
      <c r="A252" t="s">
        <v>49</v>
      </c>
      <c s="34" t="s">
        <v>400</v>
      </c>
      <c s="34" t="s">
        <v>350</v>
      </c>
      <c s="35" t="s">
        <v>52</v>
      </c>
      <c s="6" t="s">
        <v>351</v>
      </c>
      <c s="36" t="s">
        <v>107</v>
      </c>
      <c s="37">
        <v>11</v>
      </c>
      <c s="36">
        <v>0.0021</v>
      </c>
      <c s="36">
        <f>ROUND(G252*H252,6)</f>
      </c>
      <c r="L252" s="38">
        <v>0</v>
      </c>
      <c s="32">
        <f>ROUND(ROUND(L252,2)*ROUND(G252,3),2)</f>
      </c>
      <c s="36" t="s">
        <v>146</v>
      </c>
      <c>
        <f>(M252*21)/100</f>
      </c>
      <c t="s">
        <v>27</v>
      </c>
    </row>
    <row r="253" spans="1:5" ht="12.75">
      <c r="A253" s="35" t="s">
        <v>56</v>
      </c>
      <c r="E253" s="39" t="s">
        <v>52</v>
      </c>
    </row>
    <row r="254" spans="1:5" ht="12.75">
      <c r="A254" s="35" t="s">
        <v>57</v>
      </c>
      <c r="E254" s="40" t="s">
        <v>1018</v>
      </c>
    </row>
    <row r="255" spans="1:5" ht="12.75">
      <c r="A255" t="s">
        <v>59</v>
      </c>
      <c r="E255" s="39" t="s">
        <v>60</v>
      </c>
    </row>
    <row r="256" spans="1:16" ht="25.5">
      <c r="A256" t="s">
        <v>49</v>
      </c>
      <c s="34" t="s">
        <v>405</v>
      </c>
      <c s="34" t="s">
        <v>355</v>
      </c>
      <c s="35" t="s">
        <v>52</v>
      </c>
      <c s="6" t="s">
        <v>356</v>
      </c>
      <c s="36" t="s">
        <v>72</v>
      </c>
      <c s="37">
        <v>29.7</v>
      </c>
      <c s="36">
        <v>0.00102</v>
      </c>
      <c s="36">
        <f>ROUND(G256*H256,6)</f>
      </c>
      <c r="L256" s="38">
        <v>0</v>
      </c>
      <c s="32">
        <f>ROUND(ROUND(L256,2)*ROUND(G256,3),2)</f>
      </c>
      <c s="36" t="s">
        <v>279</v>
      </c>
      <c>
        <f>(M256*21)/100</f>
      </c>
      <c t="s">
        <v>27</v>
      </c>
    </row>
    <row r="257" spans="1:5" ht="12.75">
      <c r="A257" s="35" t="s">
        <v>56</v>
      </c>
      <c r="E257" s="39" t="s">
        <v>52</v>
      </c>
    </row>
    <row r="258" spans="1:5" ht="25.5">
      <c r="A258" s="35" t="s">
        <v>57</v>
      </c>
      <c r="E258" s="40" t="s">
        <v>1019</v>
      </c>
    </row>
    <row r="259" spans="1:5" ht="63.75">
      <c r="A259" t="s">
        <v>59</v>
      </c>
      <c r="E259" s="39" t="s">
        <v>494</v>
      </c>
    </row>
    <row r="260" spans="1:16" ht="25.5">
      <c r="A260" t="s">
        <v>49</v>
      </c>
      <c s="34" t="s">
        <v>410</v>
      </c>
      <c s="34" t="s">
        <v>361</v>
      </c>
      <c s="35" t="s">
        <v>52</v>
      </c>
      <c s="6" t="s">
        <v>362</v>
      </c>
      <c s="36" t="s">
        <v>72</v>
      </c>
      <c s="37">
        <v>41.89</v>
      </c>
      <c s="36">
        <v>0</v>
      </c>
      <c s="36">
        <f>ROUND(G260*H260,6)</f>
      </c>
      <c r="L260" s="38">
        <v>0</v>
      </c>
      <c s="32">
        <f>ROUND(ROUND(L260,2)*ROUND(G260,3),2)</f>
      </c>
      <c s="36" t="s">
        <v>279</v>
      </c>
      <c>
        <f>(M260*21)/100</f>
      </c>
      <c t="s">
        <v>27</v>
      </c>
    </row>
    <row r="261" spans="1:5" ht="12.75">
      <c r="A261" s="35" t="s">
        <v>56</v>
      </c>
      <c r="E261" s="39" t="s">
        <v>52</v>
      </c>
    </row>
    <row r="262" spans="1:5" ht="204">
      <c r="A262" s="35" t="s">
        <v>57</v>
      </c>
      <c r="E262" s="40" t="s">
        <v>1020</v>
      </c>
    </row>
    <row r="263" spans="1:5" ht="165.75">
      <c r="A263" t="s">
        <v>59</v>
      </c>
      <c r="E263" s="39" t="s">
        <v>364</v>
      </c>
    </row>
    <row r="264" spans="1:16" ht="12.75">
      <c r="A264" t="s">
        <v>49</v>
      </c>
      <c s="34" t="s">
        <v>413</v>
      </c>
      <c s="34" t="s">
        <v>366</v>
      </c>
      <c s="35" t="s">
        <v>52</v>
      </c>
      <c s="6" t="s">
        <v>367</v>
      </c>
      <c s="36" t="s">
        <v>204</v>
      </c>
      <c s="37">
        <v>10.891</v>
      </c>
      <c s="36">
        <v>2.429</v>
      </c>
      <c s="36">
        <f>ROUND(G264*H264,6)</f>
      </c>
      <c r="L264" s="38">
        <v>0</v>
      </c>
      <c s="32">
        <f>ROUND(ROUND(L264,2)*ROUND(G264,3),2)</f>
      </c>
      <c s="36" t="s">
        <v>146</v>
      </c>
      <c>
        <f>(M264*21)/100</f>
      </c>
      <c t="s">
        <v>27</v>
      </c>
    </row>
    <row r="265" spans="1:5" ht="12.75">
      <c r="A265" s="35" t="s">
        <v>56</v>
      </c>
      <c r="E265" s="39" t="s">
        <v>52</v>
      </c>
    </row>
    <row r="266" spans="1:5" ht="12.75">
      <c r="A266" s="35" t="s">
        <v>57</v>
      </c>
      <c r="E266" s="40" t="s">
        <v>1021</v>
      </c>
    </row>
    <row r="267" spans="1:5" ht="12.75">
      <c r="A267" t="s">
        <v>59</v>
      </c>
      <c r="E267" s="39" t="s">
        <v>60</v>
      </c>
    </row>
    <row r="268" spans="1:16" ht="25.5">
      <c r="A268" t="s">
        <v>49</v>
      </c>
      <c s="34" t="s">
        <v>418</v>
      </c>
      <c s="34" t="s">
        <v>370</v>
      </c>
      <c s="35" t="s">
        <v>52</v>
      </c>
      <c s="6" t="s">
        <v>371</v>
      </c>
      <c s="36" t="s">
        <v>54</v>
      </c>
      <c s="37">
        <v>126</v>
      </c>
      <c s="36">
        <v>0.00155</v>
      </c>
      <c s="36">
        <f>ROUND(G268*H268,6)</f>
      </c>
      <c r="L268" s="38">
        <v>0</v>
      </c>
      <c s="32">
        <f>ROUND(ROUND(L268,2)*ROUND(G268,3),2)</f>
      </c>
      <c s="36" t="s">
        <v>146</v>
      </c>
      <c>
        <f>(M268*21)/100</f>
      </c>
      <c t="s">
        <v>27</v>
      </c>
    </row>
    <row r="269" spans="1:5" ht="12.75">
      <c r="A269" s="35" t="s">
        <v>56</v>
      </c>
      <c r="E269" s="39" t="s">
        <v>52</v>
      </c>
    </row>
    <row r="270" spans="1:5" ht="12.75">
      <c r="A270" s="35" t="s">
        <v>57</v>
      </c>
      <c r="E270" s="40" t="s">
        <v>1022</v>
      </c>
    </row>
    <row r="271" spans="1:5" ht="51">
      <c r="A271" t="s">
        <v>59</v>
      </c>
      <c r="E271" s="39" t="s">
        <v>373</v>
      </c>
    </row>
    <row r="272" spans="1:16" ht="25.5">
      <c r="A272" t="s">
        <v>49</v>
      </c>
      <c s="34" t="s">
        <v>422</v>
      </c>
      <c s="34" t="s">
        <v>375</v>
      </c>
      <c s="35" t="s">
        <v>52</v>
      </c>
      <c s="6" t="s">
        <v>376</v>
      </c>
      <c s="36" t="s">
        <v>72</v>
      </c>
      <c s="37">
        <v>41.89</v>
      </c>
      <c s="36">
        <v>0.01075</v>
      </c>
      <c s="36">
        <f>ROUND(G272*H272,6)</f>
      </c>
      <c r="L272" s="38">
        <v>0</v>
      </c>
      <c s="32">
        <f>ROUND(ROUND(L272,2)*ROUND(G272,3),2)</f>
      </c>
      <c s="36" t="s">
        <v>279</v>
      </c>
      <c>
        <f>(M272*21)/100</f>
      </c>
      <c t="s">
        <v>27</v>
      </c>
    </row>
    <row r="273" spans="1:5" ht="12.75">
      <c r="A273" s="35" t="s">
        <v>56</v>
      </c>
      <c r="E273" s="39" t="s">
        <v>52</v>
      </c>
    </row>
    <row r="274" spans="1:5" ht="12.75">
      <c r="A274" s="35" t="s">
        <v>57</v>
      </c>
      <c r="E274" s="40" t="s">
        <v>52</v>
      </c>
    </row>
    <row r="275" spans="1:5" ht="25.5">
      <c r="A275" t="s">
        <v>59</v>
      </c>
      <c r="E275" s="39" t="s">
        <v>1023</v>
      </c>
    </row>
    <row r="276" spans="1:16" ht="25.5">
      <c r="A276" t="s">
        <v>49</v>
      </c>
      <c s="34" t="s">
        <v>425</v>
      </c>
      <c s="34" t="s">
        <v>379</v>
      </c>
      <c s="35" t="s">
        <v>52</v>
      </c>
      <c s="6" t="s">
        <v>380</v>
      </c>
      <c s="36" t="s">
        <v>107</v>
      </c>
      <c s="37">
        <v>739.9</v>
      </c>
      <c s="36">
        <v>0.0001</v>
      </c>
      <c s="36">
        <f>ROUND(G276*H276,6)</f>
      </c>
      <c r="L276" s="38">
        <v>0</v>
      </c>
      <c s="32">
        <f>ROUND(ROUND(L276,2)*ROUND(G276,3),2)</f>
      </c>
      <c s="36" t="s">
        <v>146</v>
      </c>
      <c>
        <f>(M276*21)/100</f>
      </c>
      <c t="s">
        <v>27</v>
      </c>
    </row>
    <row r="277" spans="1:5" ht="12.75">
      <c r="A277" s="35" t="s">
        <v>56</v>
      </c>
      <c r="E277" s="39" t="s">
        <v>52</v>
      </c>
    </row>
    <row r="278" spans="1:5" ht="38.25">
      <c r="A278" s="35" t="s">
        <v>57</v>
      </c>
      <c r="E278" s="40" t="s">
        <v>1024</v>
      </c>
    </row>
    <row r="279" spans="1:5" ht="12.75">
      <c r="A279" t="s">
        <v>59</v>
      </c>
      <c r="E279" s="39" t="s">
        <v>60</v>
      </c>
    </row>
    <row r="280" spans="1:16" ht="25.5">
      <c r="A280" t="s">
        <v>49</v>
      </c>
      <c s="34" t="s">
        <v>430</v>
      </c>
      <c s="34" t="s">
        <v>632</v>
      </c>
      <c s="35" t="s">
        <v>52</v>
      </c>
      <c s="6" t="s">
        <v>633</v>
      </c>
      <c s="36" t="s">
        <v>54</v>
      </c>
      <c s="37">
        <v>450</v>
      </c>
      <c s="36">
        <v>0.04576</v>
      </c>
      <c s="36">
        <f>ROUND(G280*H280,6)</f>
      </c>
      <c r="L280" s="38">
        <v>0</v>
      </c>
      <c s="32">
        <f>ROUND(ROUND(L280,2)*ROUND(G280,3),2)</f>
      </c>
      <c s="36" t="s">
        <v>146</v>
      </c>
      <c>
        <f>(M280*21)/100</f>
      </c>
      <c t="s">
        <v>27</v>
      </c>
    </row>
    <row r="281" spans="1:5" ht="12.75">
      <c r="A281" s="35" t="s">
        <v>56</v>
      </c>
      <c r="E281" s="39" t="s">
        <v>52</v>
      </c>
    </row>
    <row r="282" spans="1:5" ht="76.5">
      <c r="A282" s="35" t="s">
        <v>57</v>
      </c>
      <c r="E282" s="40" t="s">
        <v>1025</v>
      </c>
    </row>
    <row r="283" spans="1:5" ht="12.75">
      <c r="A283" t="s">
        <v>59</v>
      </c>
      <c r="E283" s="39" t="s">
        <v>1026</v>
      </c>
    </row>
    <row r="284" spans="1:16" ht="25.5">
      <c r="A284" t="s">
        <v>49</v>
      </c>
      <c s="34" t="s">
        <v>436</v>
      </c>
      <c s="34" t="s">
        <v>383</v>
      </c>
      <c s="35" t="s">
        <v>52</v>
      </c>
      <c s="6" t="s">
        <v>384</v>
      </c>
      <c s="36" t="s">
        <v>54</v>
      </c>
      <c s="37">
        <v>4</v>
      </c>
      <c s="36">
        <v>0.02806</v>
      </c>
      <c s="36">
        <f>ROUND(G284*H284,6)</f>
      </c>
      <c r="L284" s="38">
        <v>0</v>
      </c>
      <c s="32">
        <f>ROUND(ROUND(L284,2)*ROUND(G284,3),2)</f>
      </c>
      <c s="36" t="s">
        <v>146</v>
      </c>
      <c>
        <f>(M284*21)/100</f>
      </c>
      <c t="s">
        <v>27</v>
      </c>
    </row>
    <row r="285" spans="1:5" ht="12.75">
      <c r="A285" s="35" t="s">
        <v>56</v>
      </c>
      <c r="E285" s="39" t="s">
        <v>52</v>
      </c>
    </row>
    <row r="286" spans="1:5" ht="25.5">
      <c r="A286" s="35" t="s">
        <v>57</v>
      </c>
      <c r="E286" s="40" t="s">
        <v>1027</v>
      </c>
    </row>
    <row r="287" spans="1:5" ht="12.75">
      <c r="A287" t="s">
        <v>59</v>
      </c>
      <c r="E287" s="39" t="s">
        <v>1028</v>
      </c>
    </row>
    <row r="288" spans="1:16" ht="12.75">
      <c r="A288" t="s">
        <v>49</v>
      </c>
      <c s="34" t="s">
        <v>538</v>
      </c>
      <c s="34" t="s">
        <v>388</v>
      </c>
      <c s="35" t="s">
        <v>52</v>
      </c>
      <c s="6" t="s">
        <v>389</v>
      </c>
      <c s="36" t="s">
        <v>107</v>
      </c>
      <c s="37">
        <v>2264</v>
      </c>
      <c s="36">
        <v>6E-05</v>
      </c>
      <c s="36">
        <f>ROUND(G288*H288,6)</f>
      </c>
      <c r="L288" s="38">
        <v>0</v>
      </c>
      <c s="32">
        <f>ROUND(ROUND(L288,2)*ROUND(G288,3),2)</f>
      </c>
      <c s="36" t="s">
        <v>279</v>
      </c>
      <c>
        <f>(M288*21)/100</f>
      </c>
      <c t="s">
        <v>27</v>
      </c>
    </row>
    <row r="289" spans="1:5" ht="12.75">
      <c r="A289" s="35" t="s">
        <v>56</v>
      </c>
      <c r="E289" s="39" t="s">
        <v>638</v>
      </c>
    </row>
    <row r="290" spans="1:5" ht="12.75">
      <c r="A290" s="35" t="s">
        <v>57</v>
      </c>
      <c r="E290" s="40" t="s">
        <v>1029</v>
      </c>
    </row>
    <row r="291" spans="1:5" ht="12.75">
      <c r="A291" t="s">
        <v>59</v>
      </c>
      <c r="E291" s="39" t="s">
        <v>52</v>
      </c>
    </row>
    <row r="292" spans="1:16" ht="12.75">
      <c r="A292" t="s">
        <v>49</v>
      </c>
      <c s="34" t="s">
        <v>541</v>
      </c>
      <c s="34" t="s">
        <v>393</v>
      </c>
      <c s="35" t="s">
        <v>52</v>
      </c>
      <c s="6" t="s">
        <v>394</v>
      </c>
      <c s="36" t="s">
        <v>107</v>
      </c>
      <c s="37">
        <v>2264</v>
      </c>
      <c s="36">
        <v>0.00069</v>
      </c>
      <c s="36">
        <f>ROUND(G292*H292,6)</f>
      </c>
      <c r="L292" s="38">
        <v>0</v>
      </c>
      <c s="32">
        <f>ROUND(ROUND(L292,2)*ROUND(G292,3),2)</f>
      </c>
      <c s="36" t="s">
        <v>279</v>
      </c>
      <c>
        <f>(M292*21)/100</f>
      </c>
      <c t="s">
        <v>27</v>
      </c>
    </row>
    <row r="293" spans="1:5" ht="12.75">
      <c r="A293" s="35" t="s">
        <v>56</v>
      </c>
      <c r="E293" s="39" t="s">
        <v>52</v>
      </c>
    </row>
    <row r="294" spans="1:5" ht="12.75">
      <c r="A294" s="35" t="s">
        <v>57</v>
      </c>
      <c r="E294" s="40" t="s">
        <v>1030</v>
      </c>
    </row>
    <row r="295" spans="1:5" ht="12.75">
      <c r="A295" t="s">
        <v>59</v>
      </c>
      <c r="E295" s="39" t="s">
        <v>52</v>
      </c>
    </row>
    <row r="296" spans="1:16" ht="12.75">
      <c r="A296" t="s">
        <v>49</v>
      </c>
      <c s="34" t="s">
        <v>546</v>
      </c>
      <c s="34" t="s">
        <v>397</v>
      </c>
      <c s="35" t="s">
        <v>52</v>
      </c>
      <c s="6" t="s">
        <v>398</v>
      </c>
      <c s="36" t="s">
        <v>54</v>
      </c>
      <c s="37">
        <v>1662</v>
      </c>
      <c s="36">
        <v>1E-05</v>
      </c>
      <c s="36">
        <f>ROUND(G296*H296,6)</f>
      </c>
      <c r="L296" s="38">
        <v>0</v>
      </c>
      <c s="32">
        <f>ROUND(ROUND(L296,2)*ROUND(G296,3),2)</f>
      </c>
      <c s="36" t="s">
        <v>279</v>
      </c>
      <c>
        <f>(M296*21)/100</f>
      </c>
      <c t="s">
        <v>27</v>
      </c>
    </row>
    <row r="297" spans="1:5" ht="12.75">
      <c r="A297" s="35" t="s">
        <v>56</v>
      </c>
      <c r="E297" s="39" t="s">
        <v>52</v>
      </c>
    </row>
    <row r="298" spans="1:5" ht="51">
      <c r="A298" s="35" t="s">
        <v>57</v>
      </c>
      <c r="E298" s="40" t="s">
        <v>1031</v>
      </c>
    </row>
    <row r="299" spans="1:5" ht="12.75">
      <c r="A299" t="s">
        <v>59</v>
      </c>
      <c r="E299" s="39" t="s">
        <v>52</v>
      </c>
    </row>
    <row r="300" spans="1:16" ht="25.5">
      <c r="A300" t="s">
        <v>49</v>
      </c>
      <c s="34" t="s">
        <v>548</v>
      </c>
      <c s="34" t="s">
        <v>401</v>
      </c>
      <c s="35" t="s">
        <v>52</v>
      </c>
      <c s="6" t="s">
        <v>402</v>
      </c>
      <c s="36" t="s">
        <v>107</v>
      </c>
      <c s="37">
        <v>1808</v>
      </c>
      <c s="36">
        <v>0.00038</v>
      </c>
      <c s="36">
        <f>ROUND(G300*H300,6)</f>
      </c>
      <c r="L300" s="38">
        <v>0</v>
      </c>
      <c s="32">
        <f>ROUND(ROUND(L300,2)*ROUND(G300,3),2)</f>
      </c>
      <c s="36" t="s">
        <v>146</v>
      </c>
      <c>
        <f>(M300*21)/100</f>
      </c>
      <c t="s">
        <v>27</v>
      </c>
    </row>
    <row r="301" spans="1:5" ht="12.75">
      <c r="A301" s="35" t="s">
        <v>56</v>
      </c>
      <c r="E301" s="39" t="s">
        <v>52</v>
      </c>
    </row>
    <row r="302" spans="1:5" ht="38.25">
      <c r="A302" s="35" t="s">
        <v>57</v>
      </c>
      <c r="E302" s="40" t="s">
        <v>1032</v>
      </c>
    </row>
    <row r="303" spans="1:5" ht="12.75">
      <c r="A303" t="s">
        <v>59</v>
      </c>
      <c r="E303" s="39" t="s">
        <v>60</v>
      </c>
    </row>
    <row r="304" spans="1:16" ht="25.5">
      <c r="A304" t="s">
        <v>49</v>
      </c>
      <c s="34" t="s">
        <v>679</v>
      </c>
      <c s="34" t="s">
        <v>642</v>
      </c>
      <c s="35" t="s">
        <v>52</v>
      </c>
      <c s="6" t="s">
        <v>643</v>
      </c>
      <c s="36" t="s">
        <v>107</v>
      </c>
      <c s="37">
        <v>456</v>
      </c>
      <c s="36">
        <v>0.00038</v>
      </c>
      <c s="36">
        <f>ROUND(G304*H304,6)</f>
      </c>
      <c r="L304" s="38">
        <v>0</v>
      </c>
      <c s="32">
        <f>ROUND(ROUND(L304,2)*ROUND(G304,3),2)</f>
      </c>
      <c s="36" t="s">
        <v>279</v>
      </c>
      <c>
        <f>(M304*21)/100</f>
      </c>
      <c t="s">
        <v>27</v>
      </c>
    </row>
    <row r="305" spans="1:5" ht="12.75">
      <c r="A305" s="35" t="s">
        <v>56</v>
      </c>
      <c r="E305" s="39" t="s">
        <v>52</v>
      </c>
    </row>
    <row r="306" spans="1:5" ht="12.75">
      <c r="A306" s="35" t="s">
        <v>57</v>
      </c>
      <c r="E306" s="40" t="s">
        <v>1033</v>
      </c>
    </row>
    <row r="307" spans="1:5" ht="12.75">
      <c r="A307" t="s">
        <v>59</v>
      </c>
      <c r="E307" s="39" t="s">
        <v>395</v>
      </c>
    </row>
    <row r="308" spans="1:16" ht="25.5">
      <c r="A308" t="s">
        <v>49</v>
      </c>
      <c s="34" t="s">
        <v>682</v>
      </c>
      <c s="34" t="s">
        <v>645</v>
      </c>
      <c s="35" t="s">
        <v>52</v>
      </c>
      <c s="6" t="s">
        <v>646</v>
      </c>
      <c s="36" t="s">
        <v>107</v>
      </c>
      <c s="37">
        <v>456</v>
      </c>
      <c s="36">
        <v>0.03363</v>
      </c>
      <c s="36">
        <f>ROUND(G308*H308,6)</f>
      </c>
      <c r="L308" s="38">
        <v>0</v>
      </c>
      <c s="32">
        <f>ROUND(ROUND(L308,2)*ROUND(G308,3),2)</f>
      </c>
      <c s="36" t="s">
        <v>146</v>
      </c>
      <c>
        <f>(M308*21)/100</f>
      </c>
      <c t="s">
        <v>27</v>
      </c>
    </row>
    <row r="309" spans="1:5" ht="12.75">
      <c r="A309" s="35" t="s">
        <v>56</v>
      </c>
      <c r="E309" s="39" t="s">
        <v>52</v>
      </c>
    </row>
    <row r="310" spans="1:5" ht="140.25">
      <c r="A310" s="35" t="s">
        <v>57</v>
      </c>
      <c r="E310" s="40" t="s">
        <v>1034</v>
      </c>
    </row>
    <row r="311" spans="1:5" ht="12.75">
      <c r="A311" t="s">
        <v>59</v>
      </c>
      <c r="E311" s="39" t="s">
        <v>1035</v>
      </c>
    </row>
    <row r="312" spans="1:16" ht="12.75">
      <c r="A312" t="s">
        <v>49</v>
      </c>
      <c s="34" t="s">
        <v>686</v>
      </c>
      <c s="34" t="s">
        <v>648</v>
      </c>
      <c s="35" t="s">
        <v>52</v>
      </c>
      <c s="6" t="s">
        <v>649</v>
      </c>
      <c s="36" t="s">
        <v>54</v>
      </c>
      <c s="37">
        <v>76</v>
      </c>
      <c s="36">
        <v>0.00071</v>
      </c>
      <c s="36">
        <f>ROUND(G312*H312,6)</f>
      </c>
      <c r="L312" s="38">
        <v>0</v>
      </c>
      <c s="32">
        <f>ROUND(ROUND(L312,2)*ROUND(G312,3),2)</f>
      </c>
      <c s="36" t="s">
        <v>146</v>
      </c>
      <c>
        <f>(M312*21)/100</f>
      </c>
      <c t="s">
        <v>27</v>
      </c>
    </row>
    <row r="313" spans="1:5" ht="12.75">
      <c r="A313" s="35" t="s">
        <v>56</v>
      </c>
      <c r="E313" s="39" t="s">
        <v>52</v>
      </c>
    </row>
    <row r="314" spans="1:5" ht="12.75">
      <c r="A314" s="35" t="s">
        <v>57</v>
      </c>
      <c r="E314" s="40" t="s">
        <v>1036</v>
      </c>
    </row>
    <row r="315" spans="1:5" ht="12.75">
      <c r="A315" t="s">
        <v>59</v>
      </c>
      <c r="E315" s="39" t="s">
        <v>502</v>
      </c>
    </row>
    <row r="316" spans="1:16" ht="12.75">
      <c r="A316" t="s">
        <v>49</v>
      </c>
      <c s="34" t="s">
        <v>691</v>
      </c>
      <c s="34" t="s">
        <v>651</v>
      </c>
      <c s="35" t="s">
        <v>52</v>
      </c>
      <c s="6" t="s">
        <v>652</v>
      </c>
      <c s="36" t="s">
        <v>54</v>
      </c>
      <c s="37">
        <v>76</v>
      </c>
      <c s="36">
        <v>0.00032</v>
      </c>
      <c s="36">
        <f>ROUND(G316*H316,6)</f>
      </c>
      <c r="L316" s="38">
        <v>0</v>
      </c>
      <c s="32">
        <f>ROUND(ROUND(L316,2)*ROUND(G316,3),2)</f>
      </c>
      <c s="36" t="s">
        <v>146</v>
      </c>
      <c>
        <f>(M316*21)/100</f>
      </c>
      <c t="s">
        <v>27</v>
      </c>
    </row>
    <row r="317" spans="1:5" ht="12.75">
      <c r="A317" s="35" t="s">
        <v>56</v>
      </c>
      <c r="E317" s="39" t="s">
        <v>52</v>
      </c>
    </row>
    <row r="318" spans="1:5" ht="12.75">
      <c r="A318" s="35" t="s">
        <v>57</v>
      </c>
      <c r="E318" s="40" t="s">
        <v>159</v>
      </c>
    </row>
    <row r="319" spans="1:5" ht="12.75">
      <c r="A319" t="s">
        <v>59</v>
      </c>
      <c r="E319" s="39" t="s">
        <v>502</v>
      </c>
    </row>
    <row r="320" spans="1:16" ht="25.5">
      <c r="A320" t="s">
        <v>49</v>
      </c>
      <c s="34" t="s">
        <v>695</v>
      </c>
      <c s="34" t="s">
        <v>653</v>
      </c>
      <c s="35" t="s">
        <v>52</v>
      </c>
      <c s="6" t="s">
        <v>654</v>
      </c>
      <c s="36" t="s">
        <v>107</v>
      </c>
      <c s="37">
        <v>456</v>
      </c>
      <c s="36">
        <v>0.001</v>
      </c>
      <c s="36">
        <f>ROUND(G320*H320,6)</f>
      </c>
      <c r="L320" s="38">
        <v>0</v>
      </c>
      <c s="32">
        <f>ROUND(ROUND(L320,2)*ROUND(G320,3),2)</f>
      </c>
      <c s="36" t="s">
        <v>279</v>
      </c>
      <c>
        <f>(M320*21)/100</f>
      </c>
      <c t="s">
        <v>27</v>
      </c>
    </row>
    <row r="321" spans="1:5" ht="12.75">
      <c r="A321" s="35" t="s">
        <v>56</v>
      </c>
      <c r="E321" s="39" t="s">
        <v>52</v>
      </c>
    </row>
    <row r="322" spans="1:5" ht="12.75">
      <c r="A322" s="35" t="s">
        <v>57</v>
      </c>
      <c r="E322" s="40" t="s">
        <v>1037</v>
      </c>
    </row>
    <row r="323" spans="1:5" ht="51">
      <c r="A323" t="s">
        <v>59</v>
      </c>
      <c r="E323" s="39" t="s">
        <v>808</v>
      </c>
    </row>
    <row r="324" spans="1:16" ht="25.5">
      <c r="A324" t="s">
        <v>49</v>
      </c>
      <c s="34" t="s">
        <v>699</v>
      </c>
      <c s="34" t="s">
        <v>657</v>
      </c>
      <c s="35" t="s">
        <v>52</v>
      </c>
      <c s="6" t="s">
        <v>658</v>
      </c>
      <c s="36" t="s">
        <v>659</v>
      </c>
      <c s="37">
        <v>45.6</v>
      </c>
      <c s="36">
        <v>4E-05</v>
      </c>
      <c s="36">
        <f>ROUND(G324*H324,6)</f>
      </c>
      <c r="L324" s="38">
        <v>0</v>
      </c>
      <c s="32">
        <f>ROUND(ROUND(L324,2)*ROUND(G324,3),2)</f>
      </c>
      <c s="36" t="s">
        <v>146</v>
      </c>
      <c>
        <f>(M324*21)/100</f>
      </c>
      <c t="s">
        <v>27</v>
      </c>
    </row>
    <row r="325" spans="1:5" ht="12.75">
      <c r="A325" s="35" t="s">
        <v>56</v>
      </c>
      <c r="E325" s="39" t="s">
        <v>52</v>
      </c>
    </row>
    <row r="326" spans="1:5" ht="12.75">
      <c r="A326" s="35" t="s">
        <v>57</v>
      </c>
      <c r="E326" s="40" t="s">
        <v>1038</v>
      </c>
    </row>
    <row r="327" spans="1:5" ht="12.75">
      <c r="A327" t="s">
        <v>59</v>
      </c>
      <c r="E327" s="39" t="s">
        <v>502</v>
      </c>
    </row>
    <row r="328" spans="1:16" ht="12.75">
      <c r="A328" t="s">
        <v>49</v>
      </c>
      <c s="34" t="s">
        <v>704</v>
      </c>
      <c s="34" t="s">
        <v>661</v>
      </c>
      <c s="35" t="s">
        <v>52</v>
      </c>
      <c s="6" t="s">
        <v>662</v>
      </c>
      <c s="36" t="s">
        <v>121</v>
      </c>
      <c s="37">
        <v>5.045</v>
      </c>
      <c s="36">
        <v>1</v>
      </c>
      <c s="36">
        <f>ROUND(G328*H328,6)</f>
      </c>
      <c r="L328" s="38">
        <v>0</v>
      </c>
      <c s="32">
        <f>ROUND(ROUND(L328,2)*ROUND(G328,3),2)</f>
      </c>
      <c s="36" t="s">
        <v>146</v>
      </c>
      <c>
        <f>(M328*21)/100</f>
      </c>
      <c t="s">
        <v>27</v>
      </c>
    </row>
    <row r="329" spans="1:5" ht="12.75">
      <c r="A329" s="35" t="s">
        <v>56</v>
      </c>
      <c r="E329" s="39" t="s">
        <v>52</v>
      </c>
    </row>
    <row r="330" spans="1:5" ht="25.5">
      <c r="A330" s="35" t="s">
        <v>57</v>
      </c>
      <c r="E330" s="40" t="s">
        <v>1039</v>
      </c>
    </row>
    <row r="331" spans="1:5" ht="12.75">
      <c r="A331" t="s">
        <v>59</v>
      </c>
      <c r="E331" s="39" t="s">
        <v>502</v>
      </c>
    </row>
    <row r="332" spans="1:16" ht="12.75">
      <c r="A332" t="s">
        <v>49</v>
      </c>
      <c s="34" t="s">
        <v>708</v>
      </c>
      <c s="34" t="s">
        <v>503</v>
      </c>
      <c s="35" t="s">
        <v>52</v>
      </c>
      <c s="6" t="s">
        <v>504</v>
      </c>
      <c s="36" t="s">
        <v>72</v>
      </c>
      <c s="37">
        <v>5940</v>
      </c>
      <c s="36">
        <v>0</v>
      </c>
      <c s="36">
        <f>ROUND(G332*H332,6)</f>
      </c>
      <c r="L332" s="38">
        <v>0</v>
      </c>
      <c s="32">
        <f>ROUND(ROUND(L332,2)*ROUND(G332,3),2)</f>
      </c>
      <c s="36" t="s">
        <v>146</v>
      </c>
      <c>
        <f>(M332*21)/100</f>
      </c>
      <c t="s">
        <v>27</v>
      </c>
    </row>
    <row r="333" spans="1:5" ht="12.75">
      <c r="A333" s="35" t="s">
        <v>56</v>
      </c>
      <c r="E333" s="39" t="s">
        <v>52</v>
      </c>
    </row>
    <row r="334" spans="1:5" ht="191.25">
      <c r="A334" s="35" t="s">
        <v>57</v>
      </c>
      <c r="E334" s="40" t="s">
        <v>1040</v>
      </c>
    </row>
    <row r="335" spans="1:5" ht="12.75">
      <c r="A335" t="s">
        <v>59</v>
      </c>
      <c r="E335" s="39" t="s">
        <v>60</v>
      </c>
    </row>
    <row r="336" spans="1:16" ht="12.75">
      <c r="A336" t="s">
        <v>49</v>
      </c>
      <c s="34" t="s">
        <v>713</v>
      </c>
      <c s="34" t="s">
        <v>506</v>
      </c>
      <c s="35" t="s">
        <v>52</v>
      </c>
      <c s="6" t="s">
        <v>507</v>
      </c>
      <c s="36" t="s">
        <v>72</v>
      </c>
      <c s="37">
        <v>2628</v>
      </c>
      <c s="36">
        <v>0.00118</v>
      </c>
      <c s="36">
        <f>ROUND(G336*H336,6)</f>
      </c>
      <c r="L336" s="38">
        <v>0</v>
      </c>
      <c s="32">
        <f>ROUND(ROUND(L336,2)*ROUND(G336,3),2)</f>
      </c>
      <c s="36" t="s">
        <v>146</v>
      </c>
      <c>
        <f>(M336*21)/100</f>
      </c>
      <c t="s">
        <v>27</v>
      </c>
    </row>
    <row r="337" spans="1:5" ht="12.75">
      <c r="A337" s="35" t="s">
        <v>56</v>
      </c>
      <c r="E337" s="39" t="s">
        <v>1041</v>
      </c>
    </row>
    <row r="338" spans="1:5" ht="25.5">
      <c r="A338" s="35" t="s">
        <v>57</v>
      </c>
      <c r="E338" s="40" t="s">
        <v>1042</v>
      </c>
    </row>
    <row r="339" spans="1:5" ht="12.75">
      <c r="A339" t="s">
        <v>59</v>
      </c>
      <c r="E339" s="39" t="s">
        <v>60</v>
      </c>
    </row>
    <row r="340" spans="1:16" ht="25.5">
      <c r="A340" t="s">
        <v>49</v>
      </c>
      <c s="34" t="s">
        <v>715</v>
      </c>
      <c s="34" t="s">
        <v>1043</v>
      </c>
      <c s="35" t="s">
        <v>52</v>
      </c>
      <c s="6" t="s">
        <v>1044</v>
      </c>
      <c s="36" t="s">
        <v>72</v>
      </c>
      <c s="37">
        <v>2160</v>
      </c>
      <c s="36">
        <v>0.00178</v>
      </c>
      <c s="36">
        <f>ROUND(G340*H340,6)</f>
      </c>
      <c r="L340" s="38">
        <v>0</v>
      </c>
      <c s="32">
        <f>ROUND(ROUND(L340,2)*ROUND(G340,3),2)</f>
      </c>
      <c s="36" t="s">
        <v>279</v>
      </c>
      <c>
        <f>(M340*21)/100</f>
      </c>
      <c t="s">
        <v>27</v>
      </c>
    </row>
    <row r="341" spans="1:5" ht="12.75">
      <c r="A341" s="35" t="s">
        <v>56</v>
      </c>
      <c r="E341" s="39" t="s">
        <v>671</v>
      </c>
    </row>
    <row r="342" spans="1:5" ht="12.75">
      <c r="A342" s="35" t="s">
        <v>57</v>
      </c>
      <c r="E342" s="40" t="s">
        <v>1045</v>
      </c>
    </row>
    <row r="343" spans="1:5" ht="12.75">
      <c r="A343" t="s">
        <v>59</v>
      </c>
      <c r="E343" s="39" t="s">
        <v>52</v>
      </c>
    </row>
    <row r="344" spans="1:16" ht="12.75">
      <c r="A344" t="s">
        <v>49</v>
      </c>
      <c s="34" t="s">
        <v>716</v>
      </c>
      <c s="34" t="s">
        <v>672</v>
      </c>
      <c s="35" t="s">
        <v>52</v>
      </c>
      <c s="6" t="s">
        <v>673</v>
      </c>
      <c s="36" t="s">
        <v>54</v>
      </c>
      <c s="37">
        <v>450</v>
      </c>
      <c s="36">
        <v>0.0025</v>
      </c>
      <c s="36">
        <f>ROUND(G344*H344,6)</f>
      </c>
      <c r="L344" s="38">
        <v>0</v>
      </c>
      <c s="32">
        <f>ROUND(ROUND(L344,2)*ROUND(G344,3),2)</f>
      </c>
      <c s="36" t="s">
        <v>279</v>
      </c>
      <c>
        <f>(M344*21)/100</f>
      </c>
      <c t="s">
        <v>27</v>
      </c>
    </row>
    <row r="345" spans="1:5" ht="12.75">
      <c r="A345" s="35" t="s">
        <v>56</v>
      </c>
      <c r="E345" s="39" t="s">
        <v>675</v>
      </c>
    </row>
    <row r="346" spans="1:5" ht="12.75">
      <c r="A346" s="35" t="s">
        <v>57</v>
      </c>
      <c r="E346" s="40" t="s">
        <v>52</v>
      </c>
    </row>
    <row r="347" spans="1:5" ht="12.75">
      <c r="A347" t="s">
        <v>59</v>
      </c>
      <c r="E347" s="39" t="s">
        <v>52</v>
      </c>
    </row>
    <row r="348" spans="1:16" ht="12.75">
      <c r="A348" t="s">
        <v>49</v>
      </c>
      <c s="34" t="s">
        <v>718</v>
      </c>
      <c s="34" t="s">
        <v>510</v>
      </c>
      <c s="35" t="s">
        <v>52</v>
      </c>
      <c s="6" t="s">
        <v>511</v>
      </c>
      <c s="36" t="s">
        <v>72</v>
      </c>
      <c s="37">
        <v>567</v>
      </c>
      <c s="36">
        <v>0</v>
      </c>
      <c s="36">
        <f>ROUND(G348*H348,6)</f>
      </c>
      <c r="L348" s="38">
        <v>0</v>
      </c>
      <c s="32">
        <f>ROUND(ROUND(L348,2)*ROUND(G348,3),2)</f>
      </c>
      <c s="36" t="s">
        <v>146</v>
      </c>
      <c>
        <f>(M348*21)/100</f>
      </c>
      <c t="s">
        <v>27</v>
      </c>
    </row>
    <row r="349" spans="1:5" ht="12.75">
      <c r="A349" s="35" t="s">
        <v>56</v>
      </c>
      <c r="E349" s="39" t="s">
        <v>52</v>
      </c>
    </row>
    <row r="350" spans="1:5" ht="12.75">
      <c r="A350" s="35" t="s">
        <v>57</v>
      </c>
      <c r="E350" s="40" t="s">
        <v>1046</v>
      </c>
    </row>
    <row r="351" spans="1:5" ht="12.75">
      <c r="A351" t="s">
        <v>59</v>
      </c>
      <c r="E351" s="39" t="s">
        <v>60</v>
      </c>
    </row>
    <row r="352" spans="1:16" ht="12.75">
      <c r="A352" t="s">
        <v>49</v>
      </c>
      <c s="34" t="s">
        <v>720</v>
      </c>
      <c s="34" t="s">
        <v>513</v>
      </c>
      <c s="35" t="s">
        <v>52</v>
      </c>
      <c s="6" t="s">
        <v>514</v>
      </c>
      <c s="36" t="s">
        <v>72</v>
      </c>
      <c s="37">
        <v>623.7</v>
      </c>
      <c s="36">
        <v>0.00032</v>
      </c>
      <c s="36">
        <f>ROUND(G352*H352,6)</f>
      </c>
      <c r="L352" s="38">
        <v>0</v>
      </c>
      <c s="32">
        <f>ROUND(ROUND(L352,2)*ROUND(G352,3),2)</f>
      </c>
      <c s="36" t="s">
        <v>146</v>
      </c>
      <c>
        <f>(M352*21)/100</f>
      </c>
      <c t="s">
        <v>27</v>
      </c>
    </row>
    <row r="353" spans="1:5" ht="12.75">
      <c r="A353" s="35" t="s">
        <v>56</v>
      </c>
      <c r="E353" s="39" t="s">
        <v>817</v>
      </c>
    </row>
    <row r="354" spans="1:5" ht="25.5">
      <c r="A354" s="35" t="s">
        <v>57</v>
      </c>
      <c r="E354" s="40" t="s">
        <v>1047</v>
      </c>
    </row>
    <row r="355" spans="1:5" ht="25.5">
      <c r="A355" t="s">
        <v>59</v>
      </c>
      <c r="E355" s="39" t="s">
        <v>890</v>
      </c>
    </row>
    <row r="356" spans="1:16" ht="25.5">
      <c r="A356" t="s">
        <v>49</v>
      </c>
      <c s="34" t="s">
        <v>722</v>
      </c>
      <c s="34" t="s">
        <v>517</v>
      </c>
      <c s="35" t="s">
        <v>52</v>
      </c>
      <c s="6" t="s">
        <v>518</v>
      </c>
      <c s="36" t="s">
        <v>54</v>
      </c>
      <c s="37">
        <v>391</v>
      </c>
      <c s="36">
        <v>0.0108</v>
      </c>
      <c s="36">
        <f>ROUND(G356*H356,6)</f>
      </c>
      <c r="L356" s="38">
        <v>0</v>
      </c>
      <c s="32">
        <f>ROUND(ROUND(L356,2)*ROUND(G356,3),2)</f>
      </c>
      <c s="36" t="s">
        <v>146</v>
      </c>
      <c>
        <f>(M356*21)/100</f>
      </c>
      <c t="s">
        <v>27</v>
      </c>
    </row>
    <row r="357" spans="1:5" ht="12.75">
      <c r="A357" s="35" t="s">
        <v>56</v>
      </c>
      <c r="E357" s="39" t="s">
        <v>1048</v>
      </c>
    </row>
    <row r="358" spans="1:5" ht="165.75">
      <c r="A358" s="35" t="s">
        <v>57</v>
      </c>
      <c r="E358" s="40" t="s">
        <v>1049</v>
      </c>
    </row>
    <row r="359" spans="1:5" ht="12.75">
      <c r="A359" t="s">
        <v>59</v>
      </c>
      <c r="E359" s="39" t="s">
        <v>60</v>
      </c>
    </row>
    <row r="360" spans="1:16" ht="25.5">
      <c r="A360" t="s">
        <v>49</v>
      </c>
      <c s="34" t="s">
        <v>724</v>
      </c>
      <c s="34" t="s">
        <v>521</v>
      </c>
      <c s="35" t="s">
        <v>52</v>
      </c>
      <c s="6" t="s">
        <v>522</v>
      </c>
      <c s="36" t="s">
        <v>54</v>
      </c>
      <c s="37">
        <v>196</v>
      </c>
      <c s="36">
        <v>0.0264</v>
      </c>
      <c s="36">
        <f>ROUND(G360*H360,6)</f>
      </c>
      <c r="L360" s="38">
        <v>0</v>
      </c>
      <c s="32">
        <f>ROUND(ROUND(L360,2)*ROUND(G360,3),2)</f>
      </c>
      <c s="36" t="s">
        <v>146</v>
      </c>
      <c>
        <f>(M360*21)/100</f>
      </c>
      <c t="s">
        <v>27</v>
      </c>
    </row>
    <row r="361" spans="1:5" ht="12.75">
      <c r="A361" s="35" t="s">
        <v>56</v>
      </c>
      <c r="E361" s="39" t="s">
        <v>1050</v>
      </c>
    </row>
    <row r="362" spans="1:5" ht="114.75">
      <c r="A362" s="35" t="s">
        <v>57</v>
      </c>
      <c r="E362" s="40" t="s">
        <v>1051</v>
      </c>
    </row>
    <row r="363" spans="1:5" ht="12.75">
      <c r="A363" t="s">
        <v>59</v>
      </c>
      <c r="E363" s="39" t="s">
        <v>60</v>
      </c>
    </row>
    <row r="364" spans="1:16" ht="25.5">
      <c r="A364" t="s">
        <v>49</v>
      </c>
      <c s="34" t="s">
        <v>726</v>
      </c>
      <c s="34" t="s">
        <v>526</v>
      </c>
      <c s="35" t="s">
        <v>52</v>
      </c>
      <c s="6" t="s">
        <v>527</v>
      </c>
      <c s="36" t="s">
        <v>107</v>
      </c>
      <c s="37">
        <v>693</v>
      </c>
      <c s="36">
        <v>1E-05</v>
      </c>
      <c s="36">
        <f>ROUND(G364*H364,6)</f>
      </c>
      <c r="L364" s="38">
        <v>0</v>
      </c>
      <c s="32">
        <f>ROUND(ROUND(L364,2)*ROUND(G364,3),2)</f>
      </c>
      <c s="36" t="s">
        <v>146</v>
      </c>
      <c>
        <f>(M364*21)/100</f>
      </c>
      <c t="s">
        <v>27</v>
      </c>
    </row>
    <row r="365" spans="1:5" ht="12.75">
      <c r="A365" s="35" t="s">
        <v>56</v>
      </c>
      <c r="E365" s="39" t="s">
        <v>52</v>
      </c>
    </row>
    <row r="366" spans="1:5" ht="216.75">
      <c r="A366" s="35" t="s">
        <v>57</v>
      </c>
      <c r="E366" s="40" t="s">
        <v>1052</v>
      </c>
    </row>
    <row r="367" spans="1:5" ht="12.75">
      <c r="A367" t="s">
        <v>59</v>
      </c>
      <c r="E367" s="39" t="s">
        <v>60</v>
      </c>
    </row>
    <row r="368" spans="1:16" ht="12.75">
      <c r="A368" t="s">
        <v>49</v>
      </c>
      <c s="34" t="s">
        <v>727</v>
      </c>
      <c s="34" t="s">
        <v>529</v>
      </c>
      <c s="35" t="s">
        <v>52</v>
      </c>
      <c s="6" t="s">
        <v>530</v>
      </c>
      <c s="36" t="s">
        <v>107</v>
      </c>
      <c s="37">
        <v>1860</v>
      </c>
      <c s="36">
        <v>0.00032</v>
      </c>
      <c s="36">
        <f>ROUND(G368*H368,6)</f>
      </c>
      <c r="L368" s="38">
        <v>0</v>
      </c>
      <c s="32">
        <f>ROUND(ROUND(L368,2)*ROUND(G368,3),2)</f>
      </c>
      <c s="36" t="s">
        <v>279</v>
      </c>
      <c>
        <f>(M368*21)/100</f>
      </c>
      <c t="s">
        <v>27</v>
      </c>
    </row>
    <row r="369" spans="1:5" ht="12.75">
      <c r="A369" s="35" t="s">
        <v>56</v>
      </c>
      <c r="E369" s="39" t="s">
        <v>681</v>
      </c>
    </row>
    <row r="370" spans="1:5" ht="51">
      <c r="A370" s="35" t="s">
        <v>57</v>
      </c>
      <c r="E370" s="40" t="s">
        <v>1053</v>
      </c>
    </row>
    <row r="371" spans="1:5" ht="12.75">
      <c r="A371" t="s">
        <v>59</v>
      </c>
      <c r="E371" s="39" t="s">
        <v>52</v>
      </c>
    </row>
    <row r="372" spans="1:16" ht="12.75">
      <c r="A372" t="s">
        <v>49</v>
      </c>
      <c s="34" t="s">
        <v>843</v>
      </c>
      <c s="34" t="s">
        <v>683</v>
      </c>
      <c s="35" t="s">
        <v>52</v>
      </c>
      <c s="6" t="s">
        <v>684</v>
      </c>
      <c s="36" t="s">
        <v>107</v>
      </c>
      <c s="37">
        <v>246</v>
      </c>
      <c s="36">
        <v>0.00032</v>
      </c>
      <c s="36">
        <f>ROUND(G372*H372,6)</f>
      </c>
      <c r="L372" s="38">
        <v>0</v>
      </c>
      <c s="32">
        <f>ROUND(ROUND(L372,2)*ROUND(G372,3),2)</f>
      </c>
      <c s="36" t="s">
        <v>279</v>
      </c>
      <c>
        <f>(M372*21)/100</f>
      </c>
      <c t="s">
        <v>27</v>
      </c>
    </row>
    <row r="373" spans="1:5" ht="12.75">
      <c r="A373" s="35" t="s">
        <v>56</v>
      </c>
      <c r="E373" s="39" t="s">
        <v>52</v>
      </c>
    </row>
    <row r="374" spans="1:5" ht="25.5">
      <c r="A374" s="35" t="s">
        <v>57</v>
      </c>
      <c r="E374" s="40" t="s">
        <v>1054</v>
      </c>
    </row>
    <row r="375" spans="1:5" ht="25.5">
      <c r="A375" t="s">
        <v>59</v>
      </c>
      <c r="E375" s="39" t="s">
        <v>896</v>
      </c>
    </row>
    <row r="376" spans="1:16" ht="25.5">
      <c r="A376" t="s">
        <v>49</v>
      </c>
      <c s="34" t="s">
        <v>845</v>
      </c>
      <c s="34" t="s">
        <v>687</v>
      </c>
      <c s="35" t="s">
        <v>52</v>
      </c>
      <c s="6" t="s">
        <v>688</v>
      </c>
      <c s="36" t="s">
        <v>54</v>
      </c>
      <c s="37">
        <v>4</v>
      </c>
      <c s="36">
        <v>0.1371</v>
      </c>
      <c s="36">
        <f>ROUND(G376*H376,6)</f>
      </c>
      <c r="L376" s="38">
        <v>0</v>
      </c>
      <c s="32">
        <f>ROUND(ROUND(L376,2)*ROUND(G376,3),2)</f>
      </c>
      <c s="36" t="s">
        <v>146</v>
      </c>
      <c>
        <f>(M376*21)/100</f>
      </c>
      <c t="s">
        <v>27</v>
      </c>
    </row>
    <row r="377" spans="1:5" ht="12.75">
      <c r="A377" s="35" t="s">
        <v>56</v>
      </c>
      <c r="E377" s="39" t="s">
        <v>52</v>
      </c>
    </row>
    <row r="378" spans="1:5" ht="12.75">
      <c r="A378" s="35" t="s">
        <v>57</v>
      </c>
      <c r="E378" s="40" t="s">
        <v>1055</v>
      </c>
    </row>
    <row r="379" spans="1:5" ht="12.75">
      <c r="A379" t="s">
        <v>59</v>
      </c>
      <c r="E379" s="39" t="s">
        <v>60</v>
      </c>
    </row>
    <row r="380" spans="1:16" ht="25.5">
      <c r="A380" t="s">
        <v>49</v>
      </c>
      <c s="34" t="s">
        <v>847</v>
      </c>
      <c s="34" t="s">
        <v>1056</v>
      </c>
      <c s="35" t="s">
        <v>52</v>
      </c>
      <c s="6" t="s">
        <v>1057</v>
      </c>
      <c s="36" t="s">
        <v>54</v>
      </c>
      <c s="37">
        <v>118</v>
      </c>
      <c s="36">
        <v>0.01427</v>
      </c>
      <c s="36">
        <f>ROUND(G380*H380,6)</f>
      </c>
      <c r="L380" s="38">
        <v>0</v>
      </c>
      <c s="32">
        <f>ROUND(ROUND(L380,2)*ROUND(G380,3),2)</f>
      </c>
      <c s="36" t="s">
        <v>146</v>
      </c>
      <c>
        <f>(M380*21)/100</f>
      </c>
      <c t="s">
        <v>27</v>
      </c>
    </row>
    <row r="381" spans="1:5" ht="12.75">
      <c r="A381" s="35" t="s">
        <v>56</v>
      </c>
      <c r="E381" s="39" t="s">
        <v>52</v>
      </c>
    </row>
    <row r="382" spans="1:5" ht="127.5">
      <c r="A382" s="35" t="s">
        <v>57</v>
      </c>
      <c r="E382" s="40" t="s">
        <v>1058</v>
      </c>
    </row>
    <row r="383" spans="1:5" ht="12.75">
      <c r="A383" t="s">
        <v>59</v>
      </c>
      <c r="E383" s="39" t="s">
        <v>60</v>
      </c>
    </row>
    <row r="384" spans="1:16" ht="12.75">
      <c r="A384" t="s">
        <v>49</v>
      </c>
      <c s="34" t="s">
        <v>849</v>
      </c>
      <c s="34" t="s">
        <v>692</v>
      </c>
      <c s="35" t="s">
        <v>52</v>
      </c>
      <c s="6" t="s">
        <v>693</v>
      </c>
      <c s="36" t="s">
        <v>54</v>
      </c>
      <c s="37">
        <v>77</v>
      </c>
      <c s="36">
        <v>0.00144</v>
      </c>
      <c s="36">
        <f>ROUND(G384*H384,6)</f>
      </c>
      <c r="L384" s="38">
        <v>0</v>
      </c>
      <c s="32">
        <f>ROUND(ROUND(L384,2)*ROUND(G384,3),2)</f>
      </c>
      <c s="36" t="s">
        <v>146</v>
      </c>
      <c>
        <f>(M384*21)/100</f>
      </c>
      <c t="s">
        <v>27</v>
      </c>
    </row>
    <row r="385" spans="1:5" ht="12.75">
      <c r="A385" s="35" t="s">
        <v>56</v>
      </c>
      <c r="E385" s="39" t="s">
        <v>52</v>
      </c>
    </row>
    <row r="386" spans="1:5" ht="12.75">
      <c r="A386" s="35" t="s">
        <v>57</v>
      </c>
      <c r="E386" s="40" t="s">
        <v>1059</v>
      </c>
    </row>
    <row r="387" spans="1:5" ht="12.75">
      <c r="A387" t="s">
        <v>59</v>
      </c>
      <c r="E387" s="39" t="s">
        <v>60</v>
      </c>
    </row>
    <row r="388" spans="1:16" ht="12.75">
      <c r="A388" t="s">
        <v>49</v>
      </c>
      <c s="34" t="s">
        <v>851</v>
      </c>
      <c s="34" t="s">
        <v>696</v>
      </c>
      <c s="35" t="s">
        <v>52</v>
      </c>
      <c s="6" t="s">
        <v>697</v>
      </c>
      <c s="36" t="s">
        <v>72</v>
      </c>
      <c s="37">
        <v>696</v>
      </c>
      <c s="36">
        <v>0</v>
      </c>
      <c s="36">
        <f>ROUND(G388*H388,6)</f>
      </c>
      <c r="L388" s="38">
        <v>0</v>
      </c>
      <c s="32">
        <f>ROUND(ROUND(L388,2)*ROUND(G388,3),2)</f>
      </c>
      <c s="36" t="s">
        <v>146</v>
      </c>
      <c>
        <f>(M388*21)/100</f>
      </c>
      <c t="s">
        <v>27</v>
      </c>
    </row>
    <row r="389" spans="1:5" ht="12.75">
      <c r="A389" s="35" t="s">
        <v>56</v>
      </c>
      <c r="E389" s="39" t="s">
        <v>52</v>
      </c>
    </row>
    <row r="390" spans="1:5" ht="178.5">
      <c r="A390" s="35" t="s">
        <v>57</v>
      </c>
      <c r="E390" s="40" t="s">
        <v>1060</v>
      </c>
    </row>
    <row r="391" spans="1:5" ht="12.75">
      <c r="A391" t="s">
        <v>59</v>
      </c>
      <c r="E391" s="39" t="s">
        <v>60</v>
      </c>
    </row>
    <row r="392" spans="1:16" ht="12.75">
      <c r="A392" t="s">
        <v>49</v>
      </c>
      <c s="34" t="s">
        <v>853</v>
      </c>
      <c s="34" t="s">
        <v>700</v>
      </c>
      <c s="35" t="s">
        <v>52</v>
      </c>
      <c s="6" t="s">
        <v>701</v>
      </c>
      <c s="36" t="s">
        <v>72</v>
      </c>
      <c s="37">
        <v>2764.8</v>
      </c>
      <c s="36">
        <v>0.00174</v>
      </c>
      <c s="36">
        <f>ROUND(G392*H392,6)</f>
      </c>
      <c r="L392" s="38">
        <v>0</v>
      </c>
      <c s="32">
        <f>ROUND(ROUND(L392,2)*ROUND(G392,3),2)</f>
      </c>
      <c s="36" t="s">
        <v>146</v>
      </c>
      <c>
        <f>(M392*21)/100</f>
      </c>
      <c t="s">
        <v>27</v>
      </c>
    </row>
    <row r="393" spans="1:5" ht="12.75">
      <c r="A393" s="35" t="s">
        <v>56</v>
      </c>
      <c r="E393" s="39" t="s">
        <v>52</v>
      </c>
    </row>
    <row r="394" spans="1:5" ht="63.75">
      <c r="A394" s="35" t="s">
        <v>57</v>
      </c>
      <c r="E394" s="40" t="s">
        <v>1061</v>
      </c>
    </row>
    <row r="395" spans="1:5" ht="25.5">
      <c r="A395" t="s">
        <v>59</v>
      </c>
      <c r="E395" s="39" t="s">
        <v>703</v>
      </c>
    </row>
    <row r="396" spans="1:16" ht="12.75">
      <c r="A396" t="s">
        <v>49</v>
      </c>
      <c s="34" t="s">
        <v>854</v>
      </c>
      <c s="34" t="s">
        <v>705</v>
      </c>
      <c s="35" t="s">
        <v>52</v>
      </c>
      <c s="6" t="s">
        <v>706</v>
      </c>
      <c s="36" t="s">
        <v>107</v>
      </c>
      <c s="37">
        <v>1062</v>
      </c>
      <c s="36">
        <v>1E-05</v>
      </c>
      <c s="36">
        <f>ROUND(G396*H396,6)</f>
      </c>
      <c r="L396" s="38">
        <v>0</v>
      </c>
      <c s="32">
        <f>ROUND(ROUND(L396,2)*ROUND(G396,3),2)</f>
      </c>
      <c s="36" t="s">
        <v>146</v>
      </c>
      <c>
        <f>(M396*21)/100</f>
      </c>
      <c t="s">
        <v>27</v>
      </c>
    </row>
    <row r="397" spans="1:5" ht="12.75">
      <c r="A397" s="35" t="s">
        <v>56</v>
      </c>
      <c r="E397" s="39" t="s">
        <v>52</v>
      </c>
    </row>
    <row r="398" spans="1:5" ht="191.25">
      <c r="A398" s="35" t="s">
        <v>57</v>
      </c>
      <c r="E398" s="40" t="s">
        <v>1062</v>
      </c>
    </row>
    <row r="399" spans="1:5" ht="12.75">
      <c r="A399" t="s">
        <v>59</v>
      </c>
      <c r="E399" s="39" t="s">
        <v>60</v>
      </c>
    </row>
    <row r="400" spans="1:16" ht="25.5">
      <c r="A400" t="s">
        <v>49</v>
      </c>
      <c s="34" t="s">
        <v>1063</v>
      </c>
      <c s="34" t="s">
        <v>709</v>
      </c>
      <c s="35" t="s">
        <v>52</v>
      </c>
      <c s="6" t="s">
        <v>710</v>
      </c>
      <c s="36" t="s">
        <v>107</v>
      </c>
      <c s="37">
        <v>5.2</v>
      </c>
      <c s="36">
        <v>0.00375</v>
      </c>
      <c s="36">
        <f>ROUND(G400*H400,6)</f>
      </c>
      <c r="L400" s="38">
        <v>0</v>
      </c>
      <c s="32">
        <f>ROUND(ROUND(L400,2)*ROUND(G400,3),2)</f>
      </c>
      <c s="36" t="s">
        <v>146</v>
      </c>
      <c>
        <f>(M400*21)/100</f>
      </c>
      <c t="s">
        <v>27</v>
      </c>
    </row>
    <row r="401" spans="1:5" ht="12.75">
      <c r="A401" s="35" t="s">
        <v>56</v>
      </c>
      <c r="E401" s="39" t="s">
        <v>52</v>
      </c>
    </row>
    <row r="402" spans="1:5" ht="12.75">
      <c r="A402" s="35" t="s">
        <v>57</v>
      </c>
      <c r="E402" s="40" t="s">
        <v>1064</v>
      </c>
    </row>
    <row r="403" spans="1:5" ht="12.75">
      <c r="A403" t="s">
        <v>59</v>
      </c>
      <c r="E403" s="39" t="s">
        <v>60</v>
      </c>
    </row>
    <row r="404" spans="1:16" ht="25.5">
      <c r="A404" t="s">
        <v>49</v>
      </c>
      <c s="34" t="s">
        <v>1065</v>
      </c>
      <c s="34" t="s">
        <v>406</v>
      </c>
      <c s="35" t="s">
        <v>52</v>
      </c>
      <c s="6" t="s">
        <v>407</v>
      </c>
      <c s="36" t="s">
        <v>72</v>
      </c>
      <c s="37">
        <v>175.342</v>
      </c>
      <c s="36">
        <v>0</v>
      </c>
      <c s="36">
        <f>ROUND(G404*H404,6)</f>
      </c>
      <c r="L404" s="38">
        <v>0</v>
      </c>
      <c s="32">
        <f>ROUND(ROUND(L404,2)*ROUND(G404,3),2)</f>
      </c>
      <c s="36" t="s">
        <v>146</v>
      </c>
      <c>
        <f>(M404*21)/100</f>
      </c>
      <c t="s">
        <v>27</v>
      </c>
    </row>
    <row r="405" spans="1:5" ht="12.75">
      <c r="A405" s="35" t="s">
        <v>56</v>
      </c>
      <c r="E405" s="39" t="s">
        <v>52</v>
      </c>
    </row>
    <row r="406" spans="1:5" ht="140.25">
      <c r="A406" s="35" t="s">
        <v>57</v>
      </c>
      <c r="E406" s="40" t="s">
        <v>1066</v>
      </c>
    </row>
    <row r="407" spans="1:5" ht="12.75">
      <c r="A407" t="s">
        <v>59</v>
      </c>
      <c r="E407" s="39" t="s">
        <v>534</v>
      </c>
    </row>
    <row r="408" spans="1:16" ht="25.5">
      <c r="A408" t="s">
        <v>49</v>
      </c>
      <c s="34" t="s">
        <v>1067</v>
      </c>
      <c s="34" t="s">
        <v>411</v>
      </c>
      <c s="35" t="s">
        <v>52</v>
      </c>
      <c s="6" t="s">
        <v>412</v>
      </c>
      <c s="36" t="s">
        <v>72</v>
      </c>
      <c s="37">
        <v>175.342</v>
      </c>
      <c s="36">
        <v>0</v>
      </c>
      <c s="36">
        <f>ROUND(G408*H408,6)</f>
      </c>
      <c r="L408" s="38">
        <v>0</v>
      </c>
      <c s="32">
        <f>ROUND(ROUND(L408,2)*ROUND(G408,3),2)</f>
      </c>
      <c s="36" t="s">
        <v>146</v>
      </c>
      <c>
        <f>(M408*21)/100</f>
      </c>
      <c t="s">
        <v>27</v>
      </c>
    </row>
    <row r="409" spans="1:5" ht="12.75">
      <c r="A409" s="35" t="s">
        <v>56</v>
      </c>
      <c r="E409" s="39" t="s">
        <v>52</v>
      </c>
    </row>
    <row r="410" spans="1:5" ht="12.75">
      <c r="A410" s="35" t="s">
        <v>57</v>
      </c>
      <c r="E410" s="40" t="s">
        <v>1030</v>
      </c>
    </row>
    <row r="411" spans="1:5" ht="12.75">
      <c r="A411" t="s">
        <v>59</v>
      </c>
      <c r="E411" s="39" t="s">
        <v>534</v>
      </c>
    </row>
    <row r="412" spans="1:16" ht="12.75">
      <c r="A412" t="s">
        <v>49</v>
      </c>
      <c s="34" t="s">
        <v>1068</v>
      </c>
      <c s="34" t="s">
        <v>414</v>
      </c>
      <c s="35" t="s">
        <v>52</v>
      </c>
      <c s="6" t="s">
        <v>415</v>
      </c>
      <c s="36" t="s">
        <v>305</v>
      </c>
      <c s="37">
        <v>19.482</v>
      </c>
      <c s="36">
        <v>0.001</v>
      </c>
      <c s="36">
        <f>ROUND(G412*H412,6)</f>
      </c>
      <c r="L412" s="38">
        <v>0</v>
      </c>
      <c s="32">
        <f>ROUND(ROUND(L412,2)*ROUND(G412,3),2)</f>
      </c>
      <c s="36" t="s">
        <v>146</v>
      </c>
      <c>
        <f>(M412*21)/100</f>
      </c>
      <c t="s">
        <v>27</v>
      </c>
    </row>
    <row r="413" spans="1:5" ht="12.75">
      <c r="A413" s="35" t="s">
        <v>56</v>
      </c>
      <c r="E413" s="39" t="s">
        <v>52</v>
      </c>
    </row>
    <row r="414" spans="1:5" ht="12.75">
      <c r="A414" s="35" t="s">
        <v>57</v>
      </c>
      <c r="E414" s="40" t="s">
        <v>1069</v>
      </c>
    </row>
    <row r="415" spans="1:5" ht="12.75">
      <c r="A415" t="s">
        <v>59</v>
      </c>
      <c r="E415" s="39" t="s">
        <v>60</v>
      </c>
    </row>
    <row r="416" spans="1:16" ht="25.5">
      <c r="A416" t="s">
        <v>49</v>
      </c>
      <c s="34" t="s">
        <v>1070</v>
      </c>
      <c s="34" t="s">
        <v>419</v>
      </c>
      <c s="35" t="s">
        <v>52</v>
      </c>
      <c s="6" t="s">
        <v>420</v>
      </c>
      <c s="36" t="s">
        <v>72</v>
      </c>
      <c s="37">
        <v>181.128</v>
      </c>
      <c s="36">
        <v>0</v>
      </c>
      <c s="36">
        <f>ROUND(G416*H416,6)</f>
      </c>
      <c r="L416" s="38">
        <v>0</v>
      </c>
      <c s="32">
        <f>ROUND(ROUND(L416,2)*ROUND(G416,3),2)</f>
      </c>
      <c s="36" t="s">
        <v>146</v>
      </c>
      <c>
        <f>(M416*21)/100</f>
      </c>
      <c t="s">
        <v>27</v>
      </c>
    </row>
    <row r="417" spans="1:5" ht="12.75">
      <c r="A417" s="35" t="s">
        <v>56</v>
      </c>
      <c r="E417" s="39" t="s">
        <v>52</v>
      </c>
    </row>
    <row r="418" spans="1:5" ht="12.75">
      <c r="A418" s="35" t="s">
        <v>57</v>
      </c>
      <c r="E418" s="40" t="s">
        <v>1071</v>
      </c>
    </row>
    <row r="419" spans="1:5" ht="12.75">
      <c r="A419" t="s">
        <v>59</v>
      </c>
      <c r="E419" s="39" t="s">
        <v>534</v>
      </c>
    </row>
    <row r="420" spans="1:16" ht="25.5">
      <c r="A420" t="s">
        <v>49</v>
      </c>
      <c s="34" t="s">
        <v>1072</v>
      </c>
      <c s="34" t="s">
        <v>423</v>
      </c>
      <c s="35" t="s">
        <v>52</v>
      </c>
      <c s="6" t="s">
        <v>424</v>
      </c>
      <c s="36" t="s">
        <v>72</v>
      </c>
      <c s="37">
        <v>181.128</v>
      </c>
      <c s="36">
        <v>0</v>
      </c>
      <c s="36">
        <f>ROUND(G420*H420,6)</f>
      </c>
      <c r="L420" s="38">
        <v>0</v>
      </c>
      <c s="32">
        <f>ROUND(ROUND(L420,2)*ROUND(G420,3),2)</f>
      </c>
      <c s="36" t="s">
        <v>146</v>
      </c>
      <c>
        <f>(M420*21)/100</f>
      </c>
      <c t="s">
        <v>27</v>
      </c>
    </row>
    <row r="421" spans="1:5" ht="12.75">
      <c r="A421" s="35" t="s">
        <v>56</v>
      </c>
      <c r="E421" s="39" t="s">
        <v>52</v>
      </c>
    </row>
    <row r="422" spans="1:5" ht="165.75">
      <c r="A422" s="35" t="s">
        <v>57</v>
      </c>
      <c r="E422" s="40" t="s">
        <v>1073</v>
      </c>
    </row>
    <row r="423" spans="1:5" ht="12.75">
      <c r="A423" t="s">
        <v>59</v>
      </c>
      <c r="E423" s="39" t="s">
        <v>60</v>
      </c>
    </row>
    <row r="424" spans="1:16" ht="12.75">
      <c r="A424" t="s">
        <v>49</v>
      </c>
      <c s="34" t="s">
        <v>1074</v>
      </c>
      <c s="34" t="s">
        <v>426</v>
      </c>
      <c s="35" t="s">
        <v>52</v>
      </c>
      <c s="6" t="s">
        <v>427</v>
      </c>
      <c s="36" t="s">
        <v>305</v>
      </c>
      <c s="37">
        <v>20.125</v>
      </c>
      <c s="36">
        <v>0.001</v>
      </c>
      <c s="36">
        <f>ROUND(G424*H424,6)</f>
      </c>
      <c r="L424" s="38">
        <v>0</v>
      </c>
      <c s="32">
        <f>ROUND(ROUND(L424,2)*ROUND(G424,3),2)</f>
      </c>
      <c s="36" t="s">
        <v>146</v>
      </c>
      <c>
        <f>(M424*21)/100</f>
      </c>
      <c t="s">
        <v>27</v>
      </c>
    </row>
    <row r="425" spans="1:5" ht="12.75">
      <c r="A425" s="35" t="s">
        <v>56</v>
      </c>
      <c r="E425" s="39" t="s">
        <v>52</v>
      </c>
    </row>
    <row r="426" spans="1:5" ht="12.75">
      <c r="A426" s="35" t="s">
        <v>57</v>
      </c>
      <c r="E426" s="40" t="s">
        <v>1075</v>
      </c>
    </row>
    <row r="427" spans="1:5" ht="25.5">
      <c r="A427" t="s">
        <v>59</v>
      </c>
      <c r="E427" s="39" t="s">
        <v>540</v>
      </c>
    </row>
    <row r="428" spans="1:16" ht="25.5">
      <c r="A428" t="s">
        <v>49</v>
      </c>
      <c s="34" t="s">
        <v>1076</v>
      </c>
      <c s="34" t="s">
        <v>542</v>
      </c>
      <c s="35" t="s">
        <v>52</v>
      </c>
      <c s="6" t="s">
        <v>543</v>
      </c>
      <c s="36" t="s">
        <v>54</v>
      </c>
      <c s="37">
        <v>21</v>
      </c>
      <c s="36">
        <v>0</v>
      </c>
      <c s="36">
        <f>ROUND(G428*H428,6)</f>
      </c>
      <c r="L428" s="38">
        <v>0</v>
      </c>
      <c s="32">
        <f>ROUND(ROUND(L428,2)*ROUND(G428,3),2)</f>
      </c>
      <c s="36" t="s">
        <v>146</v>
      </c>
      <c>
        <f>(M428*21)/100</f>
      </c>
      <c t="s">
        <v>27</v>
      </c>
    </row>
    <row r="429" spans="1:5" ht="12.75">
      <c r="A429" s="35" t="s">
        <v>56</v>
      </c>
      <c r="E429" s="39" t="s">
        <v>52</v>
      </c>
    </row>
    <row r="430" spans="1:5" ht="12.75">
      <c r="A430" s="35" t="s">
        <v>57</v>
      </c>
      <c r="E430" s="40" t="s">
        <v>1077</v>
      </c>
    </row>
    <row r="431" spans="1:5" ht="12.75">
      <c r="A431" t="s">
        <v>59</v>
      </c>
      <c r="E431" s="39" t="s">
        <v>60</v>
      </c>
    </row>
    <row r="432" spans="1:16" ht="25.5">
      <c r="A432" t="s">
        <v>49</v>
      </c>
      <c s="34" t="s">
        <v>1078</v>
      </c>
      <c s="34" t="s">
        <v>1079</v>
      </c>
      <c s="35" t="s">
        <v>52</v>
      </c>
      <c s="6" t="s">
        <v>1080</v>
      </c>
      <c s="36" t="s">
        <v>204</v>
      </c>
      <c s="37">
        <v>54.4</v>
      </c>
      <c s="36">
        <v>0.01496</v>
      </c>
      <c s="36">
        <f>ROUND(G432*H432,6)</f>
      </c>
      <c r="L432" s="38">
        <v>0</v>
      </c>
      <c s="32">
        <f>ROUND(ROUND(L432,2)*ROUND(G432,3),2)</f>
      </c>
      <c s="36" t="s">
        <v>146</v>
      </c>
      <c>
        <f>(M432*21)/100</f>
      </c>
      <c t="s">
        <v>27</v>
      </c>
    </row>
    <row r="433" spans="1:5" ht="38.25">
      <c r="A433" s="35" t="s">
        <v>56</v>
      </c>
      <c r="E433" s="39" t="s">
        <v>1081</v>
      </c>
    </row>
    <row r="434" spans="1:5" ht="25.5">
      <c r="A434" s="35" t="s">
        <v>57</v>
      </c>
      <c r="E434" s="40" t="s">
        <v>1082</v>
      </c>
    </row>
    <row r="435" spans="1:5" ht="12.75">
      <c r="A435" t="s">
        <v>59</v>
      </c>
      <c r="E435" s="39" t="s">
        <v>60</v>
      </c>
    </row>
    <row r="436" spans="1:16" ht="25.5">
      <c r="A436" t="s">
        <v>49</v>
      </c>
      <c s="34" t="s">
        <v>1083</v>
      </c>
      <c s="34" t="s">
        <v>831</v>
      </c>
      <c s="35" t="s">
        <v>52</v>
      </c>
      <c s="6" t="s">
        <v>832</v>
      </c>
      <c s="36" t="s">
        <v>204</v>
      </c>
      <c s="37">
        <v>370.8</v>
      </c>
      <c s="36">
        <v>2.29496</v>
      </c>
      <c s="36">
        <f>ROUND(G436*H436,6)</f>
      </c>
      <c r="L436" s="38">
        <v>0</v>
      </c>
      <c s="32">
        <f>ROUND(ROUND(L436,2)*ROUND(G436,3),2)</f>
      </c>
      <c s="36" t="s">
        <v>146</v>
      </c>
      <c>
        <f>(M436*21)/100</f>
      </c>
      <c t="s">
        <v>27</v>
      </c>
    </row>
    <row r="437" spans="1:5" ht="12.75">
      <c r="A437" s="35" t="s">
        <v>56</v>
      </c>
      <c r="E437" s="39" t="s">
        <v>52</v>
      </c>
    </row>
    <row r="438" spans="1:5" ht="89.25">
      <c r="A438" s="35" t="s">
        <v>57</v>
      </c>
      <c r="E438" s="40" t="s">
        <v>1084</v>
      </c>
    </row>
    <row r="439" spans="1:5" ht="12.75">
      <c r="A439" t="s">
        <v>59</v>
      </c>
      <c r="E439" s="39" t="s">
        <v>60</v>
      </c>
    </row>
    <row r="440" spans="1:16" ht="25.5">
      <c r="A440" t="s">
        <v>49</v>
      </c>
      <c s="34" t="s">
        <v>1085</v>
      </c>
      <c s="34" t="s">
        <v>1086</v>
      </c>
      <c s="35" t="s">
        <v>52</v>
      </c>
      <c s="6" t="s">
        <v>1087</v>
      </c>
      <c s="36" t="s">
        <v>204</v>
      </c>
      <c s="37">
        <v>83.2</v>
      </c>
      <c s="36">
        <v>2.30102</v>
      </c>
      <c s="36">
        <f>ROUND(G440*H440,6)</f>
      </c>
      <c r="L440" s="38">
        <v>0</v>
      </c>
      <c s="32">
        <f>ROUND(ROUND(L440,2)*ROUND(G440,3),2)</f>
      </c>
      <c s="36" t="s">
        <v>146</v>
      </c>
      <c>
        <f>(M440*21)/100</f>
      </c>
      <c t="s">
        <v>27</v>
      </c>
    </row>
    <row r="441" spans="1:5" ht="12.75">
      <c r="A441" s="35" t="s">
        <v>56</v>
      </c>
      <c r="E441" s="39" t="s">
        <v>52</v>
      </c>
    </row>
    <row r="442" spans="1:5" ht="25.5">
      <c r="A442" s="35" t="s">
        <v>57</v>
      </c>
      <c r="E442" s="40" t="s">
        <v>1088</v>
      </c>
    </row>
    <row r="443" spans="1:5" ht="12.75">
      <c r="A443" t="s">
        <v>59</v>
      </c>
      <c r="E443" s="39" t="s">
        <v>60</v>
      </c>
    </row>
    <row r="444" spans="1:16" ht="25.5">
      <c r="A444" t="s">
        <v>49</v>
      </c>
      <c s="34" t="s">
        <v>1089</v>
      </c>
      <c s="34" t="s">
        <v>835</v>
      </c>
      <c s="35" t="s">
        <v>52</v>
      </c>
      <c s="6" t="s">
        <v>836</v>
      </c>
      <c s="36" t="s">
        <v>72</v>
      </c>
      <c s="37">
        <v>288</v>
      </c>
      <c s="36">
        <v>0.00014</v>
      </c>
      <c s="36">
        <f>ROUND(G444*H444,6)</f>
      </c>
      <c r="L444" s="38">
        <v>0</v>
      </c>
      <c s="32">
        <f>ROUND(ROUND(L444,2)*ROUND(G444,3),2)</f>
      </c>
      <c s="36" t="s">
        <v>146</v>
      </c>
      <c>
        <f>(M444*21)/100</f>
      </c>
      <c t="s">
        <v>27</v>
      </c>
    </row>
    <row r="445" spans="1:5" ht="12.75">
      <c r="A445" s="35" t="s">
        <v>56</v>
      </c>
      <c r="E445" s="39" t="s">
        <v>52</v>
      </c>
    </row>
    <row r="446" spans="1:5" ht="25.5">
      <c r="A446" s="35" t="s">
        <v>57</v>
      </c>
      <c r="E446" s="40" t="s">
        <v>1090</v>
      </c>
    </row>
    <row r="447" spans="1:5" ht="12.75">
      <c r="A447" t="s">
        <v>59</v>
      </c>
      <c r="E447" s="39" t="s">
        <v>60</v>
      </c>
    </row>
    <row r="448" spans="1:16" ht="12.75">
      <c r="A448" t="s">
        <v>49</v>
      </c>
      <c s="34" t="s">
        <v>1091</v>
      </c>
      <c s="34" t="s">
        <v>838</v>
      </c>
      <c s="35" t="s">
        <v>52</v>
      </c>
      <c s="6" t="s">
        <v>839</v>
      </c>
      <c s="36" t="s">
        <v>72</v>
      </c>
      <c s="37">
        <v>331.2</v>
      </c>
      <c s="36">
        <v>0.0002</v>
      </c>
      <c s="36">
        <f>ROUND(G448*H448,6)</f>
      </c>
      <c r="L448" s="38">
        <v>0</v>
      </c>
      <c s="32">
        <f>ROUND(ROUND(L448,2)*ROUND(G448,3),2)</f>
      </c>
      <c s="36" t="s">
        <v>146</v>
      </c>
      <c>
        <f>(M448*21)/100</f>
      </c>
      <c t="s">
        <v>27</v>
      </c>
    </row>
    <row r="449" spans="1:5" ht="12.75">
      <c r="A449" s="35" t="s">
        <v>56</v>
      </c>
      <c r="E449" s="39" t="s">
        <v>1092</v>
      </c>
    </row>
    <row r="450" spans="1:5" ht="12.75">
      <c r="A450" s="35" t="s">
        <v>57</v>
      </c>
      <c r="E450" s="40" t="s">
        <v>52</v>
      </c>
    </row>
    <row r="451" spans="1:5" ht="12.75">
      <c r="A451" t="s">
        <v>59</v>
      </c>
      <c r="E451" s="39" t="s">
        <v>60</v>
      </c>
    </row>
    <row r="452" spans="1:16" ht="12.75">
      <c r="A452" t="s">
        <v>49</v>
      </c>
      <c s="34" t="s">
        <v>1093</v>
      </c>
      <c s="34" t="s">
        <v>431</v>
      </c>
      <c s="35" t="s">
        <v>52</v>
      </c>
      <c s="6" t="s">
        <v>432</v>
      </c>
      <c s="36" t="s">
        <v>121</v>
      </c>
      <c s="37">
        <v>112.752</v>
      </c>
      <c s="36">
        <v>0</v>
      </c>
      <c s="36">
        <f>ROUND(G452*H452,6)</f>
      </c>
      <c r="L452" s="38">
        <v>0</v>
      </c>
      <c s="32">
        <f>ROUND(ROUND(L452,2)*ROUND(G452,3),2)</f>
      </c>
      <c s="36" t="s">
        <v>146</v>
      </c>
      <c>
        <f>(M452*21)/100</f>
      </c>
      <c t="s">
        <v>27</v>
      </c>
    </row>
    <row r="453" spans="1:5" ht="12.75">
      <c r="A453" s="35" t="s">
        <v>56</v>
      </c>
      <c r="E453" s="39" t="s">
        <v>52</v>
      </c>
    </row>
    <row r="454" spans="1:5" ht="12.75">
      <c r="A454" s="35" t="s">
        <v>57</v>
      </c>
      <c r="E454" s="40" t="s">
        <v>547</v>
      </c>
    </row>
    <row r="455" spans="1:5" ht="12.75">
      <c r="A455" t="s">
        <v>59</v>
      </c>
      <c r="E455" s="39" t="s">
        <v>60</v>
      </c>
    </row>
    <row r="456" spans="1:13" ht="12.75">
      <c r="A456" t="s">
        <v>46</v>
      </c>
      <c r="C456" s="31" t="s">
        <v>434</v>
      </c>
      <c r="E456" s="33" t="s">
        <v>435</v>
      </c>
      <c r="J456" s="32">
        <f>0</f>
      </c>
      <c s="32">
        <f>0</f>
      </c>
      <c s="32">
        <f>0+L457+L461</f>
      </c>
      <c s="32">
        <f>0+M457+M461</f>
      </c>
    </row>
    <row r="457" spans="1:16" ht="25.5">
      <c r="A457" t="s">
        <v>49</v>
      </c>
      <c s="34" t="s">
        <v>1094</v>
      </c>
      <c s="34" t="s">
        <v>437</v>
      </c>
      <c s="35" t="s">
        <v>52</v>
      </c>
      <c s="6" t="s">
        <v>438</v>
      </c>
      <c s="36" t="s">
        <v>72</v>
      </c>
      <c s="37">
        <v>1415</v>
      </c>
      <c s="36">
        <v>0</v>
      </c>
      <c s="36">
        <f>ROUND(G457*H457,6)</f>
      </c>
      <c r="L457" s="38">
        <v>0</v>
      </c>
      <c s="32">
        <f>ROUND(ROUND(L457,2)*ROUND(G457,3),2)</f>
      </c>
      <c s="36" t="s">
        <v>146</v>
      </c>
      <c>
        <f>(M457*21)/100</f>
      </c>
      <c t="s">
        <v>27</v>
      </c>
    </row>
    <row r="458" spans="1:5" ht="12.75">
      <c r="A458" s="35" t="s">
        <v>56</v>
      </c>
      <c r="E458" s="39" t="s">
        <v>52</v>
      </c>
    </row>
    <row r="459" spans="1:5" ht="12.75">
      <c r="A459" s="35" t="s">
        <v>57</v>
      </c>
      <c r="E459" s="40" t="s">
        <v>1095</v>
      </c>
    </row>
    <row r="460" spans="1:5" ht="25.5">
      <c r="A460" t="s">
        <v>59</v>
      </c>
      <c r="E460" s="39" t="s">
        <v>1096</v>
      </c>
    </row>
    <row r="461" spans="1:16" ht="25.5">
      <c r="A461" t="s">
        <v>49</v>
      </c>
      <c s="34" t="s">
        <v>1097</v>
      </c>
      <c s="34" t="s">
        <v>1098</v>
      </c>
      <c s="35" t="s">
        <v>52</v>
      </c>
      <c s="6" t="s">
        <v>1099</v>
      </c>
      <c s="36" t="s">
        <v>107</v>
      </c>
      <c s="37">
        <v>2</v>
      </c>
      <c s="36">
        <v>0</v>
      </c>
      <c s="36">
        <f>ROUND(G461*H461,6)</f>
      </c>
      <c r="L461" s="38">
        <v>0</v>
      </c>
      <c s="32">
        <f>ROUND(ROUND(L461,2)*ROUND(G461,3),2)</f>
      </c>
      <c s="36" t="s">
        <v>146</v>
      </c>
      <c>
        <f>(M461*21)/100</f>
      </c>
      <c t="s">
        <v>27</v>
      </c>
    </row>
    <row r="462" spans="1:5" ht="12.75">
      <c r="A462" s="35" t="s">
        <v>56</v>
      </c>
      <c r="E462" s="39" t="s">
        <v>52</v>
      </c>
    </row>
    <row r="463" spans="1:5" ht="12.75">
      <c r="A463" s="35" t="s">
        <v>57</v>
      </c>
      <c r="E463" s="40" t="s">
        <v>1100</v>
      </c>
    </row>
    <row r="464" spans="1:5" ht="12.75">
      <c r="A464" t="s">
        <v>59</v>
      </c>
      <c r="E464"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1101</v>
      </c>
      <c s="41">
        <f>Rekapitulace!C19</f>
      </c>
      <c s="20" t="s">
        <v>0</v>
      </c>
      <c t="s">
        <v>23</v>
      </c>
      <c t="s">
        <v>27</v>
      </c>
    </row>
    <row r="4" spans="1:16" ht="32" customHeight="1">
      <c r="A4" s="24" t="s">
        <v>20</v>
      </c>
      <c s="25" t="s">
        <v>28</v>
      </c>
      <c s="27" t="s">
        <v>1101</v>
      </c>
      <c r="E4" s="26" t="s">
        <v>1102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1105</v>
      </c>
      <c r="E8" s="30" t="s">
        <v>1104</v>
      </c>
      <c r="J8" s="29">
        <f>0+J9+J22</f>
      </c>
      <c s="29">
        <f>0+K9+K22</f>
      </c>
      <c s="29">
        <f>0+L9+L22</f>
      </c>
      <c s="29">
        <f>0+M9+M22</f>
      </c>
    </row>
    <row r="9" spans="1:13" ht="12.75">
      <c r="A9" t="s">
        <v>46</v>
      </c>
      <c r="C9" s="31" t="s">
        <v>50</v>
      </c>
      <c r="E9" s="33" t="s">
        <v>1106</v>
      </c>
      <c r="J9" s="32">
        <f>0</f>
      </c>
      <c s="32">
        <f>0</f>
      </c>
      <c s="32">
        <f>0+L10+L14+L18</f>
      </c>
      <c s="32">
        <f>0+M10+M14+M18</f>
      </c>
    </row>
    <row r="10" spans="1:16" ht="25.5">
      <c r="A10" t="s">
        <v>49</v>
      </c>
      <c s="34" t="s">
        <v>50</v>
      </c>
      <c s="34" t="s">
        <v>1107</v>
      </c>
      <c s="35" t="s">
        <v>52</v>
      </c>
      <c s="6" t="s">
        <v>1108</v>
      </c>
      <c s="36" t="s">
        <v>1109</v>
      </c>
      <c s="37">
        <v>1</v>
      </c>
      <c s="36">
        <v>0</v>
      </c>
      <c s="36">
        <f>ROUND(G10*H10,6)</f>
      </c>
      <c r="L10" s="38">
        <v>0</v>
      </c>
      <c s="32">
        <f>ROUND(ROUND(L10,2)*ROUND(G10,3),2)</f>
      </c>
      <c s="36" t="s">
        <v>55</v>
      </c>
      <c>
        <f>(M10*21)/100</f>
      </c>
      <c t="s">
        <v>27</v>
      </c>
    </row>
    <row r="11" spans="1:5" ht="12.75">
      <c r="A11" s="35" t="s">
        <v>56</v>
      </c>
      <c r="E11" s="39" t="s">
        <v>52</v>
      </c>
    </row>
    <row r="12" spans="1:5" ht="12.75">
      <c r="A12" s="35" t="s">
        <v>57</v>
      </c>
      <c r="E12" s="40" t="s">
        <v>1110</v>
      </c>
    </row>
    <row r="13" spans="1:5" ht="89.25">
      <c r="A13" t="s">
        <v>59</v>
      </c>
      <c r="E13" s="39" t="s">
        <v>1111</v>
      </c>
    </row>
    <row r="14" spans="1:16" ht="25.5">
      <c r="A14" t="s">
        <v>49</v>
      </c>
      <c s="34" t="s">
        <v>27</v>
      </c>
      <c s="34" t="s">
        <v>1112</v>
      </c>
      <c s="35" t="s">
        <v>52</v>
      </c>
      <c s="6" t="s">
        <v>1113</v>
      </c>
      <c s="36" t="s">
        <v>1109</v>
      </c>
      <c s="37">
        <v>1</v>
      </c>
      <c s="36">
        <v>0</v>
      </c>
      <c s="36">
        <f>ROUND(G14*H14,6)</f>
      </c>
      <c r="L14" s="38">
        <v>0</v>
      </c>
      <c s="32">
        <f>ROUND(ROUND(L14,2)*ROUND(G14,3),2)</f>
      </c>
      <c s="36" t="s">
        <v>55</v>
      </c>
      <c>
        <f>(M14*21)/100</f>
      </c>
      <c t="s">
        <v>27</v>
      </c>
    </row>
    <row r="15" spans="1:5" ht="12.75">
      <c r="A15" s="35" t="s">
        <v>56</v>
      </c>
      <c r="E15" s="39" t="s">
        <v>52</v>
      </c>
    </row>
    <row r="16" spans="1:5" ht="12.75">
      <c r="A16" s="35" t="s">
        <v>57</v>
      </c>
      <c r="E16" s="40" t="s">
        <v>1110</v>
      </c>
    </row>
    <row r="17" spans="1:5" ht="102">
      <c r="A17" t="s">
        <v>59</v>
      </c>
      <c r="E17" s="39" t="s">
        <v>1114</v>
      </c>
    </row>
    <row r="18" spans="1:16" ht="25.5">
      <c r="A18" t="s">
        <v>49</v>
      </c>
      <c s="34" t="s">
        <v>26</v>
      </c>
      <c s="34" t="s">
        <v>1115</v>
      </c>
      <c s="35" t="s">
        <v>52</v>
      </c>
      <c s="6" t="s">
        <v>1116</v>
      </c>
      <c s="36" t="s">
        <v>1109</v>
      </c>
      <c s="37">
        <v>1</v>
      </c>
      <c s="36">
        <v>0</v>
      </c>
      <c s="36">
        <f>ROUND(G18*H18,6)</f>
      </c>
      <c r="L18" s="38">
        <v>0</v>
      </c>
      <c s="32">
        <f>ROUND(ROUND(L18,2)*ROUND(G18,3),2)</f>
      </c>
      <c s="36" t="s">
        <v>55</v>
      </c>
      <c>
        <f>(M18*21)/100</f>
      </c>
      <c t="s">
        <v>27</v>
      </c>
    </row>
    <row r="19" spans="1:5" ht="12.75">
      <c r="A19" s="35" t="s">
        <v>56</v>
      </c>
      <c r="E19" s="39" t="s">
        <v>52</v>
      </c>
    </row>
    <row r="20" spans="1:5" ht="12.75">
      <c r="A20" s="35" t="s">
        <v>57</v>
      </c>
      <c r="E20" s="40" t="s">
        <v>1110</v>
      </c>
    </row>
    <row r="21" spans="1:5" ht="38.25">
      <c r="A21" t="s">
        <v>59</v>
      </c>
      <c r="E21" s="39" t="s">
        <v>1117</v>
      </c>
    </row>
    <row r="22" spans="1:13" ht="12.75">
      <c r="A22" t="s">
        <v>46</v>
      </c>
      <c r="C22" s="31" t="s">
        <v>27</v>
      </c>
      <c r="E22" s="33" t="s">
        <v>110</v>
      </c>
      <c r="J22" s="32">
        <f>0</f>
      </c>
      <c s="32">
        <f>0</f>
      </c>
      <c s="32">
        <f>0+L23+L27+L31+L35+L39+L43+L47+L51</f>
      </c>
      <c s="32">
        <f>0+M23+M27+M31+M35+M39+M43+M47+M51</f>
      </c>
    </row>
    <row r="23" spans="1:16" ht="12.75">
      <c r="A23" t="s">
        <v>49</v>
      </c>
      <c s="34" t="s">
        <v>66</v>
      </c>
      <c s="34" t="s">
        <v>1118</v>
      </c>
      <c s="35" t="s">
        <v>52</v>
      </c>
      <c s="6" t="s">
        <v>1119</v>
      </c>
      <c s="36" t="s">
        <v>1109</v>
      </c>
      <c s="37">
        <v>1</v>
      </c>
      <c s="36">
        <v>0</v>
      </c>
      <c s="36">
        <f>ROUND(G23*H23,6)</f>
      </c>
      <c r="L23" s="38">
        <v>0</v>
      </c>
      <c s="32">
        <f>ROUND(ROUND(L23,2)*ROUND(G23,3),2)</f>
      </c>
      <c s="36" t="s">
        <v>146</v>
      </c>
      <c>
        <f>(M23*21)/100</f>
      </c>
      <c t="s">
        <v>27</v>
      </c>
    </row>
    <row r="24" spans="1:5" ht="12.75">
      <c r="A24" s="35" t="s">
        <v>56</v>
      </c>
      <c r="E24" s="39" t="s">
        <v>52</v>
      </c>
    </row>
    <row r="25" spans="1:5" ht="12.75">
      <c r="A25" s="35" t="s">
        <v>57</v>
      </c>
      <c r="E25" s="40" t="s">
        <v>52</v>
      </c>
    </row>
    <row r="26" spans="1:5" ht="51">
      <c r="A26" t="s">
        <v>59</v>
      </c>
      <c r="E26" s="39" t="s">
        <v>1120</v>
      </c>
    </row>
    <row r="27" spans="1:16" ht="12.75">
      <c r="A27" t="s">
        <v>49</v>
      </c>
      <c s="34" t="s">
        <v>69</v>
      </c>
      <c s="34" t="s">
        <v>1121</v>
      </c>
      <c s="35" t="s">
        <v>52</v>
      </c>
      <c s="6" t="s">
        <v>1122</v>
      </c>
      <c s="36" t="s">
        <v>1109</v>
      </c>
      <c s="37">
        <v>1</v>
      </c>
      <c s="36">
        <v>0</v>
      </c>
      <c s="36">
        <f>ROUND(G27*H27,6)</f>
      </c>
      <c r="L27" s="38">
        <v>0</v>
      </c>
      <c s="32">
        <f>ROUND(ROUND(L27,2)*ROUND(G27,3),2)</f>
      </c>
      <c s="36" t="s">
        <v>146</v>
      </c>
      <c>
        <f>(M27*21)/100</f>
      </c>
      <c t="s">
        <v>27</v>
      </c>
    </row>
    <row r="28" spans="1:5" ht="12.75">
      <c r="A28" s="35" t="s">
        <v>56</v>
      </c>
      <c r="E28" s="39" t="s">
        <v>1123</v>
      </c>
    </row>
    <row r="29" spans="1:5" ht="12.75">
      <c r="A29" s="35" t="s">
        <v>57</v>
      </c>
      <c r="E29" s="40" t="s">
        <v>52</v>
      </c>
    </row>
    <row r="30" spans="1:5" ht="25.5">
      <c r="A30" t="s">
        <v>59</v>
      </c>
      <c r="E30" s="39" t="s">
        <v>1124</v>
      </c>
    </row>
    <row r="31" spans="1:16" ht="25.5">
      <c r="A31" t="s">
        <v>49</v>
      </c>
      <c s="34" t="s">
        <v>76</v>
      </c>
      <c s="34" t="s">
        <v>1125</v>
      </c>
      <c s="35" t="s">
        <v>52</v>
      </c>
      <c s="6" t="s">
        <v>1126</v>
      </c>
      <c s="36" t="s">
        <v>1109</v>
      </c>
      <c s="37">
        <v>1</v>
      </c>
      <c s="36">
        <v>0</v>
      </c>
      <c s="36">
        <f>ROUND(G31*H31,6)</f>
      </c>
      <c r="L31" s="38">
        <v>0</v>
      </c>
      <c s="32">
        <f>ROUND(ROUND(L31,2)*ROUND(G31,3),2)</f>
      </c>
      <c s="36" t="s">
        <v>55</v>
      </c>
      <c>
        <f>(M31*21)/100</f>
      </c>
      <c t="s">
        <v>27</v>
      </c>
    </row>
    <row r="32" spans="1:5" ht="12.75">
      <c r="A32" s="35" t="s">
        <v>56</v>
      </c>
      <c r="E32" s="39" t="s">
        <v>52</v>
      </c>
    </row>
    <row r="33" spans="1:5" ht="12.75">
      <c r="A33" s="35" t="s">
        <v>57</v>
      </c>
      <c r="E33" s="40" t="s">
        <v>1110</v>
      </c>
    </row>
    <row r="34" spans="1:5" ht="76.5">
      <c r="A34" t="s">
        <v>59</v>
      </c>
      <c r="E34" s="39" t="s">
        <v>1127</v>
      </c>
    </row>
    <row r="35" spans="1:16" ht="12.75">
      <c r="A35" t="s">
        <v>49</v>
      </c>
      <c s="34" t="s">
        <v>80</v>
      </c>
      <c s="34" t="s">
        <v>1128</v>
      </c>
      <c s="35" t="s">
        <v>52</v>
      </c>
      <c s="6" t="s">
        <v>1129</v>
      </c>
      <c s="36" t="s">
        <v>1109</v>
      </c>
      <c s="37">
        <v>1</v>
      </c>
      <c s="36">
        <v>0</v>
      </c>
      <c s="36">
        <f>ROUND(G35*H35,6)</f>
      </c>
      <c r="L35" s="38">
        <v>0</v>
      </c>
      <c s="32">
        <f>ROUND(ROUND(L35,2)*ROUND(G35,3),2)</f>
      </c>
      <c s="36" t="s">
        <v>146</v>
      </c>
      <c>
        <f>(M35*21)/100</f>
      </c>
      <c t="s">
        <v>27</v>
      </c>
    </row>
    <row r="36" spans="1:5" ht="12.75">
      <c r="A36" s="35" t="s">
        <v>56</v>
      </c>
      <c r="E36" s="39" t="s">
        <v>52</v>
      </c>
    </row>
    <row r="37" spans="1:5" ht="12.75">
      <c r="A37" s="35" t="s">
        <v>57</v>
      </c>
      <c r="E37" s="40" t="s">
        <v>52</v>
      </c>
    </row>
    <row r="38" spans="1:5" ht="63.75">
      <c r="A38" t="s">
        <v>59</v>
      </c>
      <c r="E38" s="39" t="s">
        <v>1130</v>
      </c>
    </row>
    <row r="39" spans="1:16" ht="12.75">
      <c r="A39" t="s">
        <v>49</v>
      </c>
      <c s="34" t="s">
        <v>84</v>
      </c>
      <c s="34" t="s">
        <v>1131</v>
      </c>
      <c s="35" t="s">
        <v>52</v>
      </c>
      <c s="6" t="s">
        <v>1132</v>
      </c>
      <c s="36" t="s">
        <v>1109</v>
      </c>
      <c s="37">
        <v>1</v>
      </c>
      <c s="36">
        <v>0</v>
      </c>
      <c s="36">
        <f>ROUND(G39*H39,6)</f>
      </c>
      <c r="L39" s="38">
        <v>0</v>
      </c>
      <c s="32">
        <f>ROUND(ROUND(L39,2)*ROUND(G39,3),2)</f>
      </c>
      <c s="36" t="s">
        <v>146</v>
      </c>
      <c>
        <f>(M39*21)/100</f>
      </c>
      <c t="s">
        <v>27</v>
      </c>
    </row>
    <row r="40" spans="1:5" ht="12.75">
      <c r="A40" s="35" t="s">
        <v>56</v>
      </c>
      <c r="E40" s="39" t="s">
        <v>52</v>
      </c>
    </row>
    <row r="41" spans="1:5" ht="12.75">
      <c r="A41" s="35" t="s">
        <v>57</v>
      </c>
      <c r="E41" s="40" t="s">
        <v>52</v>
      </c>
    </row>
    <row r="42" spans="1:5" ht="63.75">
      <c r="A42" t="s">
        <v>59</v>
      </c>
      <c r="E42" s="39" t="s">
        <v>1133</v>
      </c>
    </row>
    <row r="43" spans="1:16" ht="25.5">
      <c r="A43" t="s">
        <v>49</v>
      </c>
      <c s="34" t="s">
        <v>88</v>
      </c>
      <c s="34" t="s">
        <v>1134</v>
      </c>
      <c s="35" t="s">
        <v>52</v>
      </c>
      <c s="6" t="s">
        <v>1135</v>
      </c>
      <c s="36" t="s">
        <v>1109</v>
      </c>
      <c s="37">
        <v>1</v>
      </c>
      <c s="36">
        <v>0</v>
      </c>
      <c s="36">
        <f>ROUND(G43*H43,6)</f>
      </c>
      <c r="L43" s="38">
        <v>0</v>
      </c>
      <c s="32">
        <f>ROUND(ROUND(L43,2)*ROUND(G43,3),2)</f>
      </c>
      <c s="36" t="s">
        <v>55</v>
      </c>
      <c>
        <f>(M43*21)/100</f>
      </c>
      <c t="s">
        <v>27</v>
      </c>
    </row>
    <row r="44" spans="1:5" ht="12.75">
      <c r="A44" s="35" t="s">
        <v>56</v>
      </c>
      <c r="E44" s="39" t="s">
        <v>52</v>
      </c>
    </row>
    <row r="45" spans="1:5" ht="12.75">
      <c r="A45" s="35" t="s">
        <v>57</v>
      </c>
      <c r="E45" s="40" t="s">
        <v>1110</v>
      </c>
    </row>
    <row r="46" spans="1:5" ht="63.75">
      <c r="A46" t="s">
        <v>59</v>
      </c>
      <c r="E46" s="39" t="s">
        <v>1136</v>
      </c>
    </row>
    <row r="47" spans="1:16" ht="12.75">
      <c r="A47" t="s">
        <v>49</v>
      </c>
      <c s="34" t="s">
        <v>92</v>
      </c>
      <c s="34" t="s">
        <v>1137</v>
      </c>
      <c s="35" t="s">
        <v>52</v>
      </c>
      <c s="6" t="s">
        <v>1138</v>
      </c>
      <c s="36" t="s">
        <v>1139</v>
      </c>
      <c s="37">
        <v>2</v>
      </c>
      <c s="36">
        <v>0</v>
      </c>
      <c s="36">
        <f>ROUND(G47*H47,6)</f>
      </c>
      <c r="L47" s="38">
        <v>0</v>
      </c>
      <c s="32">
        <f>ROUND(ROUND(L47,2)*ROUND(G47,3),2)</f>
      </c>
      <c s="36" t="s">
        <v>55</v>
      </c>
      <c>
        <f>(M47*21)/100</f>
      </c>
      <c t="s">
        <v>27</v>
      </c>
    </row>
    <row r="48" spans="1:5" ht="12.75">
      <c r="A48" s="35" t="s">
        <v>56</v>
      </c>
      <c r="E48" s="39" t="s">
        <v>1140</v>
      </c>
    </row>
    <row r="49" spans="1:5" ht="12.75">
      <c r="A49" s="35" t="s">
        <v>57</v>
      </c>
      <c r="E49" s="40" t="s">
        <v>1141</v>
      </c>
    </row>
    <row r="50" spans="1:5" ht="25.5">
      <c r="A50" t="s">
        <v>59</v>
      </c>
      <c r="E50" s="39" t="s">
        <v>1142</v>
      </c>
    </row>
    <row r="51" spans="1:16" ht="12.75">
      <c r="A51" t="s">
        <v>49</v>
      </c>
      <c s="34" t="s">
        <v>96</v>
      </c>
      <c s="34" t="s">
        <v>1143</v>
      </c>
      <c s="35" t="s">
        <v>52</v>
      </c>
      <c s="6" t="s">
        <v>1144</v>
      </c>
      <c s="36" t="s">
        <v>1109</v>
      </c>
      <c s="37">
        <v>1</v>
      </c>
      <c s="36">
        <v>0</v>
      </c>
      <c s="36">
        <f>ROUND(G51*H51,6)</f>
      </c>
      <c r="L51" s="38">
        <v>0</v>
      </c>
      <c s="32">
        <f>ROUND(ROUND(L51,2)*ROUND(G51,3),2)</f>
      </c>
      <c s="36" t="s">
        <v>55</v>
      </c>
      <c>
        <f>(M51*21)/100</f>
      </c>
      <c t="s">
        <v>27</v>
      </c>
    </row>
    <row r="52" spans="1:5" ht="12.75">
      <c r="A52" s="35" t="s">
        <v>56</v>
      </c>
      <c r="E52" s="39" t="s">
        <v>1145</v>
      </c>
    </row>
    <row r="53" spans="1:5" ht="25.5">
      <c r="A53" s="35" t="s">
        <v>57</v>
      </c>
      <c r="E53" s="40" t="s">
        <v>1146</v>
      </c>
    </row>
    <row r="54" spans="1:5" ht="51">
      <c r="A54" t="s">
        <v>59</v>
      </c>
      <c r="E54" s="39" t="s">
        <v>1147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